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ris\OneDrive\Documents\Volley 2023-2024\Commande Erima\01-12-23\"/>
    </mc:Choice>
  </mc:AlternateContent>
  <xr:revisionPtr revIDLastSave="0" documentId="13_ncr:1_{0CEE5890-192F-49BE-B7A1-E8981C629AD6}" xr6:coauthVersionLast="47" xr6:coauthVersionMax="47" xr10:uidLastSave="{00000000-0000-0000-0000-000000000000}"/>
  <bookViews>
    <workbookView xWindow="-108" yWindow="-108" windowWidth="23256" windowHeight="12576" firstSheet="1" activeTab="1" xr2:uid="{BD410E7A-99A1-4363-A70D-B09698755A74}"/>
  </bookViews>
  <sheets>
    <sheet name="Références" sheetId="1" state="hidden" r:id="rId1"/>
    <sheet name="Bulletin de commande" sheetId="2" r:id="rId2"/>
  </sheets>
  <definedNames>
    <definedName name="_1012309">Références!$M$13:$M$14</definedName>
    <definedName name="_1012318">Références!$N$13:$N$14</definedName>
    <definedName name="_1032309">Références!$Q$13:$Q$14</definedName>
    <definedName name="_1032318">Références!$R$13:$R$14</definedName>
    <definedName name="_1082301">Références!$W$13:$W$14</definedName>
    <definedName name="_1082318">Références!$U$13:$U$14</definedName>
    <definedName name="_1082327">Références!$V$13:$V$14</definedName>
    <definedName name="_1102305">Références!$O$13:$O$14</definedName>
    <definedName name="_1102310">Références!$P$13:$P$14</definedName>
    <definedName name="_1112309">Références!$S$13:$S$14</definedName>
    <definedName name="_1112318">Références!$T$13:$T$14</definedName>
    <definedName name="_1152301">Références!$AD$13:$AD$14</definedName>
    <definedName name="_2181913">Références!$AE$13:$AE$14</definedName>
    <definedName name="_2181924">Références!$AF$13:$AF$14</definedName>
    <definedName name="_3132201">Références!$Y$13:$Y$14</definedName>
    <definedName name="_3132208">Références!$X$13:$X$14</definedName>
    <definedName name="_315011">Références!$Z$13:$Z$14</definedName>
    <definedName name="_615561">Références!$AC$13:$AC$14</definedName>
    <definedName name="_6282101">Références!$AA$13:$AA$14</definedName>
    <definedName name="_6282102">Références!$AB$13:$AB$14</definedName>
    <definedName name="_7242004">Références!$AH$13:$AH$14</definedName>
    <definedName name="_7242007">Références!$AI$13:$AI$14</definedName>
    <definedName name="_7401904">Références!$AG$13:$AG$14</definedName>
    <definedName name="Dames">Références!$N$2:$N$9</definedName>
    <definedName name="Enfants">Références!$O$2:$O$9</definedName>
    <definedName name="Flocage">Références!$O$20:$O$22</definedName>
    <definedName name="Hommes">Références!$M$2:$M$9</definedName>
    <definedName name="L_">Références!$N$4:$O$4</definedName>
    <definedName name="M">Références!$N$3:$O$3</definedName>
    <definedName name="Mixte">Références!$P$2:$P$6</definedName>
    <definedName name="S">Références!$N$2:$O$2</definedName>
    <definedName name="Tailles">Références!$K$2:$K$5</definedName>
    <definedName name="XL">Références!$N$5:$O$5</definedName>
    <definedName name="XXL">Références!$N$6:$O$6</definedName>
    <definedName name="XXXL">Références!$N$7:$O$7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2" l="1"/>
  <c r="G38" i="2"/>
  <c r="F37" i="2"/>
  <c r="F38" i="2"/>
  <c r="D37" i="2"/>
  <c r="D38" i="2"/>
  <c r="D36" i="2"/>
  <c r="F36" i="2" s="1"/>
  <c r="K29" i="2"/>
  <c r="K30" i="2"/>
  <c r="K31" i="2"/>
  <c r="K32" i="2"/>
  <c r="K33" i="2"/>
  <c r="K28" i="2"/>
  <c r="K8" i="2"/>
  <c r="I29" i="2"/>
  <c r="I30" i="2"/>
  <c r="I31" i="2"/>
  <c r="I32" i="2"/>
  <c r="I33" i="2"/>
  <c r="I28" i="2"/>
  <c r="B29" i="2"/>
  <c r="B28" i="2"/>
  <c r="B8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9" i="2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9" i="2"/>
  <c r="A8" i="2"/>
  <c r="H8" i="2" s="1"/>
  <c r="A9" i="2"/>
  <c r="G9" i="2" s="1"/>
  <c r="A10" i="2"/>
  <c r="G10" i="2" s="1"/>
  <c r="A11" i="2"/>
  <c r="G11" i="2" s="1"/>
  <c r="A12" i="2"/>
  <c r="G12" i="2" s="1"/>
  <c r="A13" i="2"/>
  <c r="G13" i="2" s="1"/>
  <c r="A14" i="2"/>
  <c r="G14" i="2" s="1"/>
  <c r="A15" i="2"/>
  <c r="G15" i="2" s="1"/>
  <c r="A16" i="2"/>
  <c r="G16" i="2" s="1"/>
  <c r="A17" i="2"/>
  <c r="G17" i="2" s="1"/>
  <c r="A18" i="2"/>
  <c r="G18" i="2" s="1"/>
  <c r="A19" i="2"/>
  <c r="G19" i="2" s="1"/>
  <c r="A20" i="2"/>
  <c r="G20" i="2" s="1"/>
  <c r="A21" i="2"/>
  <c r="G21" i="2" s="1"/>
  <c r="A22" i="2"/>
  <c r="G22" i="2" s="1"/>
  <c r="A7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  <c r="F32" i="1"/>
  <c r="G32" i="1"/>
  <c r="H32" i="1"/>
  <c r="F31" i="1"/>
  <c r="G31" i="1"/>
  <c r="H31" i="1"/>
  <c r="F30" i="1"/>
  <c r="G30" i="1"/>
  <c r="H30" i="1"/>
  <c r="F29" i="1"/>
  <c r="G29" i="1"/>
  <c r="H29" i="1"/>
  <c r="F28" i="1"/>
  <c r="G28" i="1"/>
  <c r="H28" i="1"/>
  <c r="F27" i="1"/>
  <c r="G27" i="1"/>
  <c r="H27" i="1"/>
  <c r="F26" i="1"/>
  <c r="G26" i="1"/>
  <c r="H26" i="1"/>
  <c r="F25" i="1"/>
  <c r="G25" i="1"/>
  <c r="H25" i="1"/>
  <c r="F24" i="1"/>
  <c r="G24" i="1"/>
  <c r="H24" i="1"/>
  <c r="F23" i="1"/>
  <c r="G23" i="1"/>
  <c r="H23" i="1"/>
  <c r="F22" i="1"/>
  <c r="G22" i="1"/>
  <c r="H22" i="1"/>
  <c r="F21" i="1"/>
  <c r="G21" i="1"/>
  <c r="H21" i="1"/>
  <c r="F19" i="1"/>
  <c r="G19" i="1"/>
  <c r="H19" i="1"/>
  <c r="F20" i="1"/>
  <c r="G20" i="1"/>
  <c r="H20" i="1"/>
  <c r="F18" i="1"/>
  <c r="G18" i="1"/>
  <c r="H18" i="1"/>
  <c r="F17" i="1"/>
  <c r="G17" i="1"/>
  <c r="H17" i="1"/>
  <c r="F16" i="1"/>
  <c r="G16" i="1"/>
  <c r="H16" i="1"/>
  <c r="F15" i="1"/>
  <c r="G15" i="1"/>
  <c r="H15" i="1"/>
  <c r="F14" i="1"/>
  <c r="G14" i="1"/>
  <c r="H14" i="1"/>
  <c r="F13" i="1"/>
  <c r="G13" i="1"/>
  <c r="H13" i="1"/>
  <c r="F12" i="1"/>
  <c r="G12" i="1"/>
  <c r="H12" i="1"/>
  <c r="F11" i="1"/>
  <c r="G11" i="1"/>
  <c r="H11" i="1"/>
  <c r="F10" i="1"/>
  <c r="G10" i="1"/>
  <c r="H10" i="1"/>
  <c r="F9" i="1"/>
  <c r="G9" i="1"/>
  <c r="H9" i="1"/>
  <c r="F8" i="1"/>
  <c r="G8" i="1"/>
  <c r="H8" i="1"/>
  <c r="F3" i="1"/>
  <c r="F5" i="1"/>
  <c r="G5" i="1"/>
  <c r="H5" i="1"/>
  <c r="F6" i="1"/>
  <c r="G6" i="1"/>
  <c r="H6" i="1"/>
  <c r="F7" i="1"/>
  <c r="G7" i="1"/>
  <c r="H7" i="1"/>
  <c r="F4" i="1"/>
  <c r="F2" i="1"/>
  <c r="H3" i="1"/>
  <c r="H4" i="1"/>
  <c r="H2" i="1"/>
  <c r="G3" i="1"/>
  <c r="G4" i="1"/>
  <c r="G2" i="1"/>
  <c r="G36" i="2" l="1"/>
  <c r="G39" i="2" s="1"/>
  <c r="H45" i="2" s="1"/>
  <c r="F39" i="2"/>
  <c r="H41" i="2" s="1"/>
  <c r="H42" i="2" s="1"/>
  <c r="H7" i="2"/>
  <c r="I7" i="2" s="1"/>
  <c r="I8" i="2"/>
  <c r="H44" i="2"/>
  <c r="G8" i="2"/>
  <c r="G7" i="2"/>
</calcChain>
</file>

<file path=xl/sharedStrings.xml><?xml version="1.0" encoding="utf-8"?>
<sst xmlns="http://schemas.openxmlformats.org/spreadsheetml/2006/main" count="194" uniqueCount="100">
  <si>
    <t>Référence</t>
  </si>
  <si>
    <t>Nom</t>
  </si>
  <si>
    <t>Prix Catalogue HTVA</t>
  </si>
  <si>
    <t>Prix Catalogue TVAC</t>
  </si>
  <si>
    <t>Prix Réduit Individuel</t>
  </si>
  <si>
    <t>Prix Réduit Club</t>
  </si>
  <si>
    <t>Veste de présentation Change</t>
  </si>
  <si>
    <t>Modèle</t>
  </si>
  <si>
    <t>Hommes</t>
  </si>
  <si>
    <t>Enfants</t>
  </si>
  <si>
    <t>Dames</t>
  </si>
  <si>
    <t>Pantalon de présentation Change</t>
  </si>
  <si>
    <t>Veste d'entrainement avec Capuche</t>
  </si>
  <si>
    <t>Polo Change</t>
  </si>
  <si>
    <t>T-Shirt Change</t>
  </si>
  <si>
    <t>Débardeur Change</t>
  </si>
  <si>
    <t>Maillot Six Wings</t>
  </si>
  <si>
    <t>Short Rio 2.0</t>
  </si>
  <si>
    <t>Debardeur Gandia</t>
  </si>
  <si>
    <t>Maillot Six Wings libero</t>
  </si>
  <si>
    <t>Debardeur Gandia libero</t>
  </si>
  <si>
    <t>Cuissard Verona</t>
  </si>
  <si>
    <t>Short Change</t>
  </si>
  <si>
    <t>Chaussettes Classic 5-C</t>
  </si>
  <si>
    <t>Chaussettes Longues Classic</t>
  </si>
  <si>
    <t>Mixte</t>
  </si>
  <si>
    <t>Genouillère</t>
  </si>
  <si>
    <t>Manchon Noir</t>
  </si>
  <si>
    <t>Manchon Rouge</t>
  </si>
  <si>
    <t>Taille</t>
  </si>
  <si>
    <t>Quantité</t>
  </si>
  <si>
    <t>Description</t>
  </si>
  <si>
    <t xml:space="preserve">Total TVAC : </t>
  </si>
  <si>
    <t xml:space="preserve">Montant avec Ristourne individuelle : </t>
  </si>
  <si>
    <t>Concatenation</t>
  </si>
  <si>
    <t>Tailles</t>
  </si>
  <si>
    <t>S</t>
  </si>
  <si>
    <t>L</t>
  </si>
  <si>
    <t>M</t>
  </si>
  <si>
    <t>XL</t>
  </si>
  <si>
    <t>XXL</t>
  </si>
  <si>
    <t>XXXL</t>
  </si>
  <si>
    <t>Références</t>
  </si>
  <si>
    <t>Flocage Logo du club en cache cœur</t>
  </si>
  <si>
    <t xml:space="preserve">Nom : </t>
  </si>
  <si>
    <t>Prénom :</t>
  </si>
  <si>
    <t xml:space="preserve">Adresse Mail : </t>
  </si>
  <si>
    <t xml:space="preserve">Téléphone : </t>
  </si>
  <si>
    <t>Nous vous confirmerons la commande par mail.</t>
  </si>
  <si>
    <t>Nous vous contacterons pour des renseignements complémentaires</t>
  </si>
  <si>
    <t>Exemple non pris en considération</t>
  </si>
  <si>
    <r>
      <rPr>
        <u/>
        <sz val="11"/>
        <color theme="1"/>
        <rFont val="Calibri"/>
        <family val="2"/>
        <scheme val="minor"/>
      </rPr>
      <t>Total HTVA :</t>
    </r>
    <r>
      <rPr>
        <sz val="11"/>
        <color theme="1"/>
        <rFont val="Calibri"/>
        <family val="2"/>
        <scheme val="minor"/>
      </rPr>
      <t xml:space="preserve"> </t>
    </r>
  </si>
  <si>
    <t>Commentaire additionnel</t>
  </si>
  <si>
    <t>Remarques</t>
  </si>
  <si>
    <t xml:space="preserve">Montant à payer avec Ristourne club TVAC : </t>
  </si>
  <si>
    <r>
      <t>Prix Unitaire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HTVA</t>
    </r>
  </si>
  <si>
    <r>
      <t>Prix Ristourne Club</t>
    </r>
    <r>
      <rPr>
        <b/>
        <sz val="11"/>
        <color theme="9"/>
        <rFont val="Calibri"/>
        <family val="2"/>
        <scheme val="minor"/>
      </rPr>
      <t xml:space="preserve"> TVAC</t>
    </r>
  </si>
  <si>
    <t>Ligne de commande</t>
  </si>
  <si>
    <t>Si vous désirez une autre référence du catalogue, qui n'est pas dans les préférence "Club", vous pouvez bénéficier d'une ristourne de 30% sur le prix catalogue :</t>
  </si>
  <si>
    <t>ERIMA Catalogue 2023 - Belgium (français)</t>
  </si>
  <si>
    <t>Dans ce cas, veuillez rentrer les informations dans le tableau ci-dessous :</t>
  </si>
  <si>
    <t>Prix Catalogue (HTVA)</t>
  </si>
  <si>
    <t>1012309</t>
  </si>
  <si>
    <t>1012318</t>
  </si>
  <si>
    <t>1102305</t>
  </si>
  <si>
    <t>1102310</t>
  </si>
  <si>
    <t>1032309</t>
  </si>
  <si>
    <t>1032318</t>
  </si>
  <si>
    <t>1112309</t>
  </si>
  <si>
    <t>1112318</t>
  </si>
  <si>
    <t>1082318</t>
  </si>
  <si>
    <t>1082327</t>
  </si>
  <si>
    <t>1082301</t>
  </si>
  <si>
    <t>3132208</t>
  </si>
  <si>
    <t>3132201</t>
  </si>
  <si>
    <t>315011</t>
  </si>
  <si>
    <t>6282101</t>
  </si>
  <si>
    <t>6282102</t>
  </si>
  <si>
    <t>615561</t>
  </si>
  <si>
    <t>1152301</t>
  </si>
  <si>
    <t>2181913</t>
  </si>
  <si>
    <t>2181924</t>
  </si>
  <si>
    <t>7401904</t>
  </si>
  <si>
    <t>7242004</t>
  </si>
  <si>
    <t>7242007</t>
  </si>
  <si>
    <t>31-34</t>
  </si>
  <si>
    <t>35-38</t>
  </si>
  <si>
    <t>39-42</t>
  </si>
  <si>
    <t>43-46</t>
  </si>
  <si>
    <t>47-50</t>
  </si>
  <si>
    <t>Flocage</t>
  </si>
  <si>
    <t>Impression numéro 5CM</t>
  </si>
  <si>
    <t>Impression nom 30 cm</t>
  </si>
  <si>
    <t>Impression logo club</t>
  </si>
  <si>
    <t>Offert</t>
  </si>
  <si>
    <t>Prix HT</t>
  </si>
  <si>
    <t>Nombre</t>
  </si>
  <si>
    <t>Prix Total TVAC</t>
  </si>
  <si>
    <t>Prix Total HTVA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</si>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</sst>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0" borderId="1" xfId="0" applyFont="1" applyBorder="1"/>
    <xf numFmtId="2" fontId="0" fillId="2" borderId="0" xfId="0" applyNumberFormat="1" applyFill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6" fillId="0" borderId="0" xfId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8" fontId="0" fillId="0" borderId="0" xfId="0" applyNumberForma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22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9BABED-31C9-4840-ABDE-9D305403D336}" name="Tableau1" displayName="Tableau1" ref="K1:K5" totalsRowShown="0" headerRowDxfId="21">
  <autoFilter ref="K1:K5" xr:uid="{179BABED-31C9-4840-ABDE-9D305403D336}"/>
  <tableColumns count="1">
    <tableColumn id="1" xr3:uid="{BEE4919B-D03B-4CFD-A264-7A0326793B87}" name="Tailles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28B4467-E988-4BEE-BF2C-B252D653B051}" name="Tableau4" displayName="Tableau4" ref="M1:P9" totalsRowShown="0">
  <autoFilter ref="M1:P9" xr:uid="{B28B4467-E988-4BEE-BF2C-B252D653B051}">
    <filterColumn colId="0" hiddenButton="1"/>
    <filterColumn colId="1" hiddenButton="1"/>
    <filterColumn colId="2" hiddenButton="1"/>
    <filterColumn colId="3" hiddenButton="1"/>
  </autoFilter>
  <tableColumns count="4">
    <tableColumn id="1" xr3:uid="{A8FD431B-5727-42F7-8202-CF2E72734655}" name="Hommes"/>
    <tableColumn id="2" xr3:uid="{48CE9925-DC6F-48A7-ABD2-F002608A8747}" name="Dames"/>
    <tableColumn id="3" xr3:uid="{8DA7E681-F125-4220-B9C3-5F4AC4A62D05}" name="Enfants"/>
    <tableColumn id="4" xr3:uid="{1593F12C-1C61-4577-BA4E-FFD58FDEB6F3}" name="Mixte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177631-66FD-44B2-8709-A5FA19C60AAB}" name="Tableau2" displayName="Tableau2" ref="M12:AI14" totalsRowShown="0" headerRowDxfId="20" headerRowBorderDxfId="19" tableBorderDxfId="18">
  <autoFilter ref="M12:AI14" xr:uid="{86177631-66FD-44B2-8709-A5FA19C60AAB}"/>
  <tableColumns count="23">
    <tableColumn id="1" xr3:uid="{F5B6655C-83B8-4645-9E18-A2B3BBD08FC2}" name="1012309" dataDxfId="17"/>
    <tableColumn id="2" xr3:uid="{3CB03583-6765-44D5-B0D5-31E10AA97C73}" name="1012318"/>
    <tableColumn id="3" xr3:uid="{3FC81069-8804-4162-BF99-2F30DA152CB2}" name="1102305" dataDxfId="16"/>
    <tableColumn id="4" xr3:uid="{40B67B18-91B9-48CD-96D8-BE7F3ACAB791}" name="1102310"/>
    <tableColumn id="5" xr3:uid="{50800A50-5EA7-4658-8824-89E84CE0A3D3}" name="1032309" dataDxfId="15"/>
    <tableColumn id="6" xr3:uid="{BDFA63E9-CD01-4FDF-87DD-B57C43393863}" name="1032318"/>
    <tableColumn id="7" xr3:uid="{61E6ADCB-C93C-4B6D-89C0-BA4AF9BCD790}" name="1112309"/>
    <tableColumn id="8" xr3:uid="{526604FC-2176-42D1-A426-00F5CD58B204}" name="1112318"/>
    <tableColumn id="9" xr3:uid="{0EA4B285-C088-47BC-A573-B41414AF5F1D}" name="1082318" dataDxfId="14"/>
    <tableColumn id="10" xr3:uid="{58CBE98D-212A-46FD-BD41-27BA2847A93D}" name="1082327"/>
    <tableColumn id="11" xr3:uid="{00E7360F-03BD-49C6-8C12-6BF71A0F5229}" name="1082301"/>
    <tableColumn id="12" xr3:uid="{8915786F-4E58-428F-BD67-DE2064EF08CD}" name="3132208" dataDxfId="13"/>
    <tableColumn id="13" xr3:uid="{72CA430A-766F-40E2-A5A4-0F65DE53EB8A}" name="3132201" dataDxfId="12"/>
    <tableColumn id="14" xr3:uid="{2AF09480-B9E9-47B5-BC17-622A5D80122B}" name="315011" dataDxfId="11"/>
    <tableColumn id="15" xr3:uid="{710E240E-754A-4668-9EB7-D3FB62651CD3}" name="6282101"/>
    <tableColumn id="16" xr3:uid="{DBB2B405-7C14-4829-9495-95FC6624F6BC}" name="6282102"/>
    <tableColumn id="17" xr3:uid="{DED1E3E0-1447-428B-8497-6B017098BCDE}" name="615561" dataDxfId="10"/>
    <tableColumn id="18" xr3:uid="{C7B65D8E-4852-4E5B-B4D2-CCD5F99A0761}" name="1152301"/>
    <tableColumn id="19" xr3:uid="{3E5DF3BD-98D1-47DE-AA72-3BDC6A39663C}" name="2181913"/>
    <tableColumn id="20" xr3:uid="{4B718079-B5F4-423F-87C9-EA4E8B0768F1}" name="2181924"/>
    <tableColumn id="21" xr3:uid="{CE6901C9-2B0E-44A0-9143-69414B3B4663}" name="7401904"/>
    <tableColumn id="22" xr3:uid="{1F309EFE-2E58-42A5-A73F-B37C7E19D6AA}" name="7242004"/>
    <tableColumn id="23" xr3:uid="{02A7B411-B671-47D3-9679-A8EF51787E9C}" name="7242007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katalog.erima.de/erima-catalogue-2023-belgium-francais/67417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7859-B965-4CA1-BB32-AB2F50D825FE}">
  <sheetPr codeName="Feuil1"/>
  <dimension ref="A1:AI40"/>
  <sheetViews>
    <sheetView topLeftCell="D1" workbookViewId="0">
      <selection activeCell="N21" sqref="N21"/>
    </sheetView>
  </sheetViews>
  <sheetFormatPr baseColWidth="10" defaultRowHeight="14.4" x14ac:dyDescent="0.3"/>
  <cols>
    <col min="1" max="1" width="15.21875" hidden="1" customWidth="1"/>
    <col min="3" max="3" width="30.21875" bestFit="1" customWidth="1"/>
    <col min="4" max="4" width="25.44140625" customWidth="1"/>
    <col min="5" max="5" width="17.6640625" bestFit="1" customWidth="1"/>
    <col min="6" max="6" width="17.5546875" bestFit="1" customWidth="1"/>
    <col min="7" max="7" width="18" bestFit="1" customWidth="1"/>
    <col min="8" max="8" width="13.6640625" bestFit="1" customWidth="1"/>
    <col min="15" max="15" width="21" bestFit="1" customWidth="1"/>
  </cols>
  <sheetData>
    <row r="1" spans="1:35" x14ac:dyDescent="0.3">
      <c r="A1" s="1" t="s">
        <v>34</v>
      </c>
      <c r="B1" s="4" t="s">
        <v>0</v>
      </c>
      <c r="C1" s="4" t="s">
        <v>1</v>
      </c>
      <c r="D1" s="4" t="s">
        <v>7</v>
      </c>
      <c r="E1" s="4" t="s">
        <v>2</v>
      </c>
      <c r="F1" s="5" t="s">
        <v>3</v>
      </c>
      <c r="G1" s="5" t="s">
        <v>4</v>
      </c>
      <c r="H1" s="5" t="s">
        <v>5</v>
      </c>
      <c r="K1" s="7" t="s">
        <v>35</v>
      </c>
      <c r="M1" t="s">
        <v>8</v>
      </c>
      <c r="N1" t="s">
        <v>10</v>
      </c>
      <c r="O1" t="s">
        <v>9</v>
      </c>
      <c r="P1" t="s">
        <v>25</v>
      </c>
    </row>
    <row r="2" spans="1:35" x14ac:dyDescent="0.3">
      <c r="A2" s="1" t="str">
        <f>_xlfn.CONCAT(B2,D2)</f>
        <v>1012309Hommes</v>
      </c>
      <c r="B2" s="2">
        <v>1012309</v>
      </c>
      <c r="C2" s="2" t="s">
        <v>6</v>
      </c>
      <c r="D2" s="2" t="s">
        <v>8</v>
      </c>
      <c r="E2" s="2">
        <v>75</v>
      </c>
      <c r="F2" s="3">
        <f>ROUNDUP(E2*1.21,2)</f>
        <v>90.75</v>
      </c>
      <c r="G2" s="3">
        <f>F2*0.8</f>
        <v>72.600000000000009</v>
      </c>
      <c r="H2" s="3">
        <f>F2*0.6</f>
        <v>54.449999999999996</v>
      </c>
      <c r="K2" t="s">
        <v>8</v>
      </c>
      <c r="M2" t="s">
        <v>36</v>
      </c>
      <c r="N2">
        <v>34</v>
      </c>
      <c r="O2">
        <v>128</v>
      </c>
      <c r="P2" t="s">
        <v>85</v>
      </c>
    </row>
    <row r="3" spans="1:35" x14ac:dyDescent="0.3">
      <c r="A3" s="1" t="str">
        <f t="shared" ref="A3:A32" si="0">_xlfn.CONCAT(B3,D3)</f>
        <v>1012309Enfants</v>
      </c>
      <c r="B3" s="2">
        <v>1012309</v>
      </c>
      <c r="C3" s="2" t="s">
        <v>6</v>
      </c>
      <c r="D3" s="2" t="s">
        <v>9</v>
      </c>
      <c r="E3" s="2">
        <v>69</v>
      </c>
      <c r="F3" s="3">
        <f>ROUNDUP(E3*1.21,2)</f>
        <v>83.49</v>
      </c>
      <c r="G3" s="3">
        <f t="shared" ref="G3:G32" si="1">F3*0.8</f>
        <v>66.792000000000002</v>
      </c>
      <c r="H3" s="3">
        <f>F3*0.6</f>
        <v>50.093999999999994</v>
      </c>
      <c r="K3" t="s">
        <v>9</v>
      </c>
      <c r="M3" t="s">
        <v>38</v>
      </c>
      <c r="N3">
        <v>36</v>
      </c>
      <c r="O3">
        <v>140</v>
      </c>
      <c r="P3" t="s">
        <v>86</v>
      </c>
    </row>
    <row r="4" spans="1:35" x14ac:dyDescent="0.3">
      <c r="A4" s="1" t="str">
        <f t="shared" si="0"/>
        <v>1012318Dames</v>
      </c>
      <c r="B4" s="2">
        <v>1012318</v>
      </c>
      <c r="C4" s="2" t="s">
        <v>6</v>
      </c>
      <c r="D4" s="2" t="s">
        <v>10</v>
      </c>
      <c r="E4" s="2">
        <v>75</v>
      </c>
      <c r="F4" s="3">
        <f t="shared" ref="F4:F32" si="2">ROUNDUP(E4*1.21,2)</f>
        <v>90.75</v>
      </c>
      <c r="G4" s="3">
        <f t="shared" si="1"/>
        <v>72.600000000000009</v>
      </c>
      <c r="H4" s="3">
        <f>F4*0.6</f>
        <v>54.449999999999996</v>
      </c>
      <c r="K4" t="s">
        <v>10</v>
      </c>
      <c r="M4" t="s">
        <v>37</v>
      </c>
      <c r="N4">
        <v>38</v>
      </c>
      <c r="O4">
        <v>152</v>
      </c>
      <c r="P4" t="s">
        <v>87</v>
      </c>
    </row>
    <row r="5" spans="1:35" x14ac:dyDescent="0.3">
      <c r="A5" s="1" t="str">
        <f t="shared" si="0"/>
        <v>1102305Hommes</v>
      </c>
      <c r="B5" s="2">
        <v>1102305</v>
      </c>
      <c r="C5" s="2" t="s">
        <v>11</v>
      </c>
      <c r="D5" s="2" t="s">
        <v>8</v>
      </c>
      <c r="E5" s="2">
        <v>45</v>
      </c>
      <c r="F5" s="3">
        <f t="shared" si="2"/>
        <v>54.45</v>
      </c>
      <c r="G5" s="3">
        <f t="shared" si="1"/>
        <v>43.56</v>
      </c>
      <c r="H5" s="3">
        <f t="shared" ref="H5:H18" si="3">F5*0.6</f>
        <v>32.67</v>
      </c>
      <c r="K5" t="s">
        <v>25</v>
      </c>
      <c r="M5" t="s">
        <v>39</v>
      </c>
      <c r="N5">
        <v>40</v>
      </c>
      <c r="O5">
        <v>164</v>
      </c>
      <c r="P5" t="s">
        <v>88</v>
      </c>
    </row>
    <row r="6" spans="1:35" x14ac:dyDescent="0.3">
      <c r="A6" s="1" t="str">
        <f t="shared" si="0"/>
        <v>1102305Enfants</v>
      </c>
      <c r="B6" s="2">
        <v>1102305</v>
      </c>
      <c r="C6" s="2" t="s">
        <v>11</v>
      </c>
      <c r="D6" s="2" t="s">
        <v>9</v>
      </c>
      <c r="E6" s="2">
        <v>40</v>
      </c>
      <c r="F6" s="3">
        <f t="shared" si="2"/>
        <v>48.4</v>
      </c>
      <c r="G6" s="3">
        <f t="shared" si="1"/>
        <v>38.72</v>
      </c>
      <c r="H6" s="3">
        <f t="shared" si="3"/>
        <v>29.04</v>
      </c>
      <c r="M6" t="s">
        <v>40</v>
      </c>
      <c r="N6">
        <v>42</v>
      </c>
      <c r="P6" t="s">
        <v>89</v>
      </c>
    </row>
    <row r="7" spans="1:35" x14ac:dyDescent="0.3">
      <c r="A7" s="1" t="str">
        <f t="shared" si="0"/>
        <v>1102310Dames</v>
      </c>
      <c r="B7" s="2">
        <v>1102310</v>
      </c>
      <c r="C7" s="2" t="s">
        <v>11</v>
      </c>
      <c r="D7" s="2" t="s">
        <v>10</v>
      </c>
      <c r="E7" s="2">
        <v>45</v>
      </c>
      <c r="F7" s="3">
        <f t="shared" si="2"/>
        <v>54.45</v>
      </c>
      <c r="G7" s="3">
        <f t="shared" si="1"/>
        <v>43.56</v>
      </c>
      <c r="H7" s="3">
        <f t="shared" si="3"/>
        <v>32.67</v>
      </c>
      <c r="M7" t="s">
        <v>41</v>
      </c>
      <c r="N7">
        <v>44</v>
      </c>
    </row>
    <row r="8" spans="1:35" x14ac:dyDescent="0.3">
      <c r="A8" s="1" t="str">
        <f t="shared" si="0"/>
        <v>1032309Hommes</v>
      </c>
      <c r="B8" s="2">
        <v>1032309</v>
      </c>
      <c r="C8" s="2" t="s">
        <v>12</v>
      </c>
      <c r="D8" s="2" t="s">
        <v>8</v>
      </c>
      <c r="E8" s="2">
        <v>69</v>
      </c>
      <c r="F8" s="3">
        <f t="shared" si="2"/>
        <v>83.49</v>
      </c>
      <c r="G8" s="3">
        <f t="shared" si="1"/>
        <v>66.792000000000002</v>
      </c>
      <c r="H8" s="3">
        <f t="shared" si="3"/>
        <v>50.093999999999994</v>
      </c>
      <c r="N8">
        <v>46</v>
      </c>
    </row>
    <row r="9" spans="1:35" x14ac:dyDescent="0.3">
      <c r="A9" s="1" t="str">
        <f t="shared" si="0"/>
        <v>1032309Enfants</v>
      </c>
      <c r="B9" s="2">
        <v>1032309</v>
      </c>
      <c r="C9" s="2" t="s">
        <v>12</v>
      </c>
      <c r="D9" s="2" t="s">
        <v>9</v>
      </c>
      <c r="E9" s="2">
        <v>64</v>
      </c>
      <c r="F9" s="3">
        <f t="shared" si="2"/>
        <v>77.44</v>
      </c>
      <c r="G9" s="3">
        <f t="shared" si="1"/>
        <v>61.951999999999998</v>
      </c>
      <c r="H9" s="3">
        <f t="shared" si="3"/>
        <v>46.463999999999999</v>
      </c>
      <c r="N9">
        <v>46</v>
      </c>
    </row>
    <row r="10" spans="1:35" x14ac:dyDescent="0.3">
      <c r="A10" s="1" t="str">
        <f t="shared" si="0"/>
        <v>1032318Dames</v>
      </c>
      <c r="B10" s="2">
        <v>1032318</v>
      </c>
      <c r="C10" s="2" t="s">
        <v>12</v>
      </c>
      <c r="D10" s="2" t="s">
        <v>10</v>
      </c>
      <c r="E10" s="2">
        <v>69</v>
      </c>
      <c r="F10" s="3">
        <f t="shared" si="2"/>
        <v>83.49</v>
      </c>
      <c r="G10" s="3">
        <f t="shared" si="1"/>
        <v>66.792000000000002</v>
      </c>
      <c r="H10" s="3">
        <f t="shared" si="3"/>
        <v>50.093999999999994</v>
      </c>
    </row>
    <row r="11" spans="1:35" x14ac:dyDescent="0.3">
      <c r="A11" s="1" t="str">
        <f t="shared" si="0"/>
        <v>1112309Hommes</v>
      </c>
      <c r="B11" s="2">
        <v>1112309</v>
      </c>
      <c r="C11" s="2" t="s">
        <v>13</v>
      </c>
      <c r="D11" s="2" t="s">
        <v>8</v>
      </c>
      <c r="E11" s="2">
        <v>45</v>
      </c>
      <c r="F11" s="3">
        <f t="shared" si="2"/>
        <v>54.45</v>
      </c>
      <c r="G11" s="3">
        <f t="shared" si="1"/>
        <v>43.56</v>
      </c>
      <c r="H11" s="3">
        <f t="shared" si="3"/>
        <v>32.67</v>
      </c>
      <c r="K11" t="s">
        <v>42</v>
      </c>
    </row>
    <row r="12" spans="1:35" x14ac:dyDescent="0.3">
      <c r="A12" s="1" t="str">
        <f t="shared" si="0"/>
        <v>1112318Dames</v>
      </c>
      <c r="B12" s="2">
        <v>1112318</v>
      </c>
      <c r="C12" s="2" t="s">
        <v>13</v>
      </c>
      <c r="D12" s="2" t="s">
        <v>10</v>
      </c>
      <c r="E12" s="2">
        <v>45</v>
      </c>
      <c r="F12" s="3">
        <f t="shared" si="2"/>
        <v>54.45</v>
      </c>
      <c r="G12" s="3">
        <f t="shared" si="1"/>
        <v>43.56</v>
      </c>
      <c r="H12" s="3">
        <f t="shared" si="3"/>
        <v>32.67</v>
      </c>
      <c r="K12" s="2">
        <v>1012309</v>
      </c>
      <c r="M12" s="17" t="s">
        <v>62</v>
      </c>
      <c r="N12" s="18" t="s">
        <v>63</v>
      </c>
      <c r="O12" s="18" t="s">
        <v>64</v>
      </c>
      <c r="P12" s="18" t="s">
        <v>65</v>
      </c>
      <c r="Q12" s="18" t="s">
        <v>66</v>
      </c>
      <c r="R12" s="18" t="s">
        <v>67</v>
      </c>
      <c r="S12" s="18" t="s">
        <v>68</v>
      </c>
      <c r="T12" s="18" t="s">
        <v>69</v>
      </c>
      <c r="U12" s="18" t="s">
        <v>70</v>
      </c>
      <c r="V12" s="18" t="s">
        <v>71</v>
      </c>
      <c r="W12" s="18" t="s">
        <v>72</v>
      </c>
      <c r="X12" s="18" t="s">
        <v>73</v>
      </c>
      <c r="Y12" s="18" t="s">
        <v>74</v>
      </c>
      <c r="Z12" s="18" t="s">
        <v>75</v>
      </c>
      <c r="AA12" s="18" t="s">
        <v>76</v>
      </c>
      <c r="AB12" s="18" t="s">
        <v>77</v>
      </c>
      <c r="AC12" s="18" t="s">
        <v>78</v>
      </c>
      <c r="AD12" s="18" t="s">
        <v>79</v>
      </c>
      <c r="AE12" s="18" t="s">
        <v>80</v>
      </c>
      <c r="AF12" s="18" t="s">
        <v>81</v>
      </c>
      <c r="AG12" s="18" t="s">
        <v>82</v>
      </c>
      <c r="AH12" s="18" t="s">
        <v>83</v>
      </c>
      <c r="AI12" s="18" t="s">
        <v>84</v>
      </c>
    </row>
    <row r="13" spans="1:35" x14ac:dyDescent="0.3">
      <c r="A13" s="1" t="str">
        <f t="shared" si="0"/>
        <v>1082318Hommes</v>
      </c>
      <c r="B13" s="2">
        <v>1082318</v>
      </c>
      <c r="C13" s="2" t="s">
        <v>14</v>
      </c>
      <c r="D13" s="2" t="s">
        <v>8</v>
      </c>
      <c r="E13" s="2">
        <v>43</v>
      </c>
      <c r="F13" s="3">
        <f t="shared" si="2"/>
        <v>52.03</v>
      </c>
      <c r="G13" s="3">
        <f t="shared" si="1"/>
        <v>41.624000000000002</v>
      </c>
      <c r="H13" s="3">
        <f t="shared" si="3"/>
        <v>31.218</v>
      </c>
      <c r="K13" s="2">
        <v>1012318</v>
      </c>
      <c r="M13" s="16" t="s">
        <v>8</v>
      </c>
      <c r="N13" s="2" t="s">
        <v>10</v>
      </c>
      <c r="O13" s="2" t="s">
        <v>8</v>
      </c>
      <c r="P13" s="2" t="s">
        <v>10</v>
      </c>
      <c r="Q13" s="2" t="s">
        <v>8</v>
      </c>
      <c r="R13" s="2" t="s">
        <v>10</v>
      </c>
      <c r="S13" s="2" t="s">
        <v>8</v>
      </c>
      <c r="T13" s="2" t="s">
        <v>10</v>
      </c>
      <c r="U13" s="2" t="s">
        <v>8</v>
      </c>
      <c r="V13" s="2" t="s">
        <v>10</v>
      </c>
      <c r="W13" s="2" t="s">
        <v>10</v>
      </c>
      <c r="X13" s="2" t="s">
        <v>8</v>
      </c>
      <c r="Y13" s="2" t="s">
        <v>8</v>
      </c>
      <c r="Z13" s="2" t="s">
        <v>8</v>
      </c>
      <c r="AA13" s="2" t="s">
        <v>10</v>
      </c>
      <c r="AB13" s="2" t="s">
        <v>10</v>
      </c>
      <c r="AC13" s="2" t="s">
        <v>9</v>
      </c>
      <c r="AD13" s="2" t="s">
        <v>10</v>
      </c>
      <c r="AE13" s="2" t="s">
        <v>25</v>
      </c>
      <c r="AF13" s="2" t="s">
        <v>25</v>
      </c>
      <c r="AG13" s="2" t="s">
        <v>25</v>
      </c>
      <c r="AH13" s="2" t="s">
        <v>10</v>
      </c>
      <c r="AI13" s="2" t="s">
        <v>10</v>
      </c>
    </row>
    <row r="14" spans="1:35" x14ac:dyDescent="0.3">
      <c r="A14" s="1" t="str">
        <f t="shared" si="0"/>
        <v>1082318Enfants</v>
      </c>
      <c r="B14" s="2">
        <v>1082318</v>
      </c>
      <c r="C14" s="2" t="s">
        <v>14</v>
      </c>
      <c r="D14" s="2" t="s">
        <v>9</v>
      </c>
      <c r="E14" s="2">
        <v>38</v>
      </c>
      <c r="F14" s="3">
        <f t="shared" si="2"/>
        <v>45.98</v>
      </c>
      <c r="G14" s="3">
        <f t="shared" si="1"/>
        <v>36.783999999999999</v>
      </c>
      <c r="H14" s="3">
        <f t="shared" si="3"/>
        <v>27.587999999999997</v>
      </c>
      <c r="K14" s="2">
        <v>1102305</v>
      </c>
      <c r="M14" s="16" t="s">
        <v>9</v>
      </c>
      <c r="O14" s="2" t="s">
        <v>9</v>
      </c>
      <c r="Q14" s="2" t="s">
        <v>9</v>
      </c>
      <c r="U14" s="2" t="s">
        <v>9</v>
      </c>
      <c r="X14" s="2" t="s">
        <v>9</v>
      </c>
      <c r="Y14" s="2" t="s">
        <v>9</v>
      </c>
      <c r="Z14" s="2" t="s">
        <v>9</v>
      </c>
      <c r="AC14" s="2" t="s">
        <v>10</v>
      </c>
    </row>
    <row r="15" spans="1:35" x14ac:dyDescent="0.3">
      <c r="A15" s="1" t="str">
        <f t="shared" si="0"/>
        <v>1082327Dames</v>
      </c>
      <c r="B15" s="2">
        <v>1082327</v>
      </c>
      <c r="C15" s="2" t="s">
        <v>14</v>
      </c>
      <c r="D15" s="2" t="s">
        <v>10</v>
      </c>
      <c r="E15" s="2">
        <v>43</v>
      </c>
      <c r="F15" s="3">
        <f t="shared" si="2"/>
        <v>52.03</v>
      </c>
      <c r="G15" s="3">
        <f t="shared" si="1"/>
        <v>41.624000000000002</v>
      </c>
      <c r="H15" s="3">
        <f t="shared" si="3"/>
        <v>31.218</v>
      </c>
      <c r="K15" s="2">
        <v>1102310</v>
      </c>
    </row>
    <row r="16" spans="1:35" x14ac:dyDescent="0.3">
      <c r="A16" s="1" t="str">
        <f t="shared" si="0"/>
        <v>1082301Dames</v>
      </c>
      <c r="B16" s="2">
        <v>1082301</v>
      </c>
      <c r="C16" s="2" t="s">
        <v>15</v>
      </c>
      <c r="D16" s="2" t="s">
        <v>10</v>
      </c>
      <c r="E16" s="2">
        <v>39</v>
      </c>
      <c r="F16" s="3">
        <f t="shared" si="2"/>
        <v>47.19</v>
      </c>
      <c r="G16" s="3">
        <f t="shared" si="1"/>
        <v>37.752000000000002</v>
      </c>
      <c r="H16" s="3">
        <f t="shared" si="3"/>
        <v>28.313999999999997</v>
      </c>
      <c r="K16" s="2">
        <v>1032309</v>
      </c>
    </row>
    <row r="17" spans="1:16" x14ac:dyDescent="0.3">
      <c r="A17" s="1" t="str">
        <f t="shared" si="0"/>
        <v>3132208Hommes</v>
      </c>
      <c r="B17" s="2">
        <v>3132208</v>
      </c>
      <c r="C17" s="2" t="s">
        <v>16</v>
      </c>
      <c r="D17" s="2" t="s">
        <v>8</v>
      </c>
      <c r="E17" s="2">
        <v>26</v>
      </c>
      <c r="F17" s="3">
        <f t="shared" si="2"/>
        <v>31.46</v>
      </c>
      <c r="G17" s="3">
        <f t="shared" si="1"/>
        <v>25.168000000000003</v>
      </c>
      <c r="H17" s="3">
        <f t="shared" si="3"/>
        <v>18.876000000000001</v>
      </c>
      <c r="K17" s="2">
        <v>1032318</v>
      </c>
    </row>
    <row r="18" spans="1:16" x14ac:dyDescent="0.3">
      <c r="A18" s="1" t="str">
        <f t="shared" si="0"/>
        <v>3132208Enfants</v>
      </c>
      <c r="B18" s="2">
        <v>3132208</v>
      </c>
      <c r="C18" s="2" t="s">
        <v>16</v>
      </c>
      <c r="D18" s="2" t="s">
        <v>9</v>
      </c>
      <c r="E18" s="2">
        <v>24</v>
      </c>
      <c r="F18" s="3">
        <f t="shared" si="2"/>
        <v>29.04</v>
      </c>
      <c r="G18" s="3">
        <f t="shared" si="1"/>
        <v>23.231999999999999</v>
      </c>
      <c r="H18" s="3">
        <f t="shared" si="3"/>
        <v>17.423999999999999</v>
      </c>
      <c r="K18" s="2">
        <v>1112309</v>
      </c>
    </row>
    <row r="19" spans="1:16" x14ac:dyDescent="0.3">
      <c r="A19" s="1" t="str">
        <f t="shared" si="0"/>
        <v>3132201Hommes</v>
      </c>
      <c r="B19" s="2">
        <v>3132201</v>
      </c>
      <c r="C19" s="2" t="s">
        <v>19</v>
      </c>
      <c r="D19" s="2" t="s">
        <v>8</v>
      </c>
      <c r="E19" s="2">
        <v>26</v>
      </c>
      <c r="F19" s="3">
        <f t="shared" si="2"/>
        <v>31.46</v>
      </c>
      <c r="G19" s="3">
        <f t="shared" si="1"/>
        <v>25.168000000000003</v>
      </c>
      <c r="H19" s="3">
        <f>F19*0.6</f>
        <v>18.876000000000001</v>
      </c>
      <c r="K19" s="2">
        <v>1112318</v>
      </c>
      <c r="O19" t="s">
        <v>90</v>
      </c>
    </row>
    <row r="20" spans="1:16" x14ac:dyDescent="0.3">
      <c r="A20" s="1" t="str">
        <f t="shared" si="0"/>
        <v>3132201Enfants</v>
      </c>
      <c r="B20" s="2">
        <v>3132201</v>
      </c>
      <c r="C20" s="2" t="s">
        <v>19</v>
      </c>
      <c r="D20" s="2" t="s">
        <v>9</v>
      </c>
      <c r="E20" s="2">
        <v>24</v>
      </c>
      <c r="F20" s="3">
        <f t="shared" si="2"/>
        <v>29.04</v>
      </c>
      <c r="G20" s="3">
        <f t="shared" si="1"/>
        <v>23.231999999999999</v>
      </c>
      <c r="H20" s="3">
        <f>F20*0.6</f>
        <v>17.423999999999999</v>
      </c>
      <c r="K20" s="2">
        <v>1082318</v>
      </c>
      <c r="O20" t="s">
        <v>91</v>
      </c>
      <c r="P20" s="23">
        <v>2.2000000000000002</v>
      </c>
    </row>
    <row r="21" spans="1:16" x14ac:dyDescent="0.3">
      <c r="A21" s="1" t="str">
        <f t="shared" si="0"/>
        <v>315011Hommes</v>
      </c>
      <c r="B21" s="2">
        <v>315011</v>
      </c>
      <c r="C21" s="2" t="s">
        <v>17</v>
      </c>
      <c r="D21" s="2" t="s">
        <v>8</v>
      </c>
      <c r="E21" s="2">
        <v>16</v>
      </c>
      <c r="F21" s="3">
        <f t="shared" si="2"/>
        <v>19.36</v>
      </c>
      <c r="G21" s="3">
        <f t="shared" si="1"/>
        <v>15.488</v>
      </c>
      <c r="H21" s="3">
        <f>F21*0.6</f>
        <v>11.616</v>
      </c>
      <c r="K21" s="2">
        <v>1082327</v>
      </c>
      <c r="O21" t="s">
        <v>92</v>
      </c>
      <c r="P21" s="23">
        <v>4.7</v>
      </c>
    </row>
    <row r="22" spans="1:16" x14ac:dyDescent="0.3">
      <c r="A22" s="1" t="str">
        <f t="shared" si="0"/>
        <v>315011Enfants</v>
      </c>
      <c r="B22" s="2">
        <v>315011</v>
      </c>
      <c r="C22" s="2" t="s">
        <v>17</v>
      </c>
      <c r="D22" s="2" t="s">
        <v>9</v>
      </c>
      <c r="E22" s="2">
        <v>13</v>
      </c>
      <c r="F22" s="3">
        <f t="shared" si="2"/>
        <v>15.73</v>
      </c>
      <c r="G22" s="3">
        <f t="shared" si="1"/>
        <v>12.584000000000001</v>
      </c>
      <c r="H22" s="3">
        <f>F22*0.6</f>
        <v>9.4380000000000006</v>
      </c>
      <c r="K22" s="2">
        <v>1082301</v>
      </c>
      <c r="O22" t="s">
        <v>93</v>
      </c>
      <c r="P22" t="s">
        <v>94</v>
      </c>
    </row>
    <row r="23" spans="1:16" x14ac:dyDescent="0.3">
      <c r="A23" s="1" t="str">
        <f t="shared" si="0"/>
        <v>6282101Dames</v>
      </c>
      <c r="B23" s="2">
        <v>6282101</v>
      </c>
      <c r="C23" s="2" t="s">
        <v>18</v>
      </c>
      <c r="D23" s="2" t="s">
        <v>10</v>
      </c>
      <c r="E23" s="2">
        <v>41</v>
      </c>
      <c r="F23" s="3">
        <f t="shared" si="2"/>
        <v>49.61</v>
      </c>
      <c r="G23" s="3">
        <f t="shared" si="1"/>
        <v>39.688000000000002</v>
      </c>
      <c r="H23" s="3">
        <f>F23*0.6</f>
        <v>29.765999999999998</v>
      </c>
      <c r="K23" s="2">
        <v>3132208</v>
      </c>
    </row>
    <row r="24" spans="1:16" x14ac:dyDescent="0.3">
      <c r="A24" s="1" t="str">
        <f t="shared" si="0"/>
        <v>6282102Dames</v>
      </c>
      <c r="B24" s="2">
        <v>6282102</v>
      </c>
      <c r="C24" s="2" t="s">
        <v>20</v>
      </c>
      <c r="D24" s="2" t="s">
        <v>10</v>
      </c>
      <c r="E24" s="2">
        <v>41</v>
      </c>
      <c r="F24" s="3">
        <f t="shared" si="2"/>
        <v>49.61</v>
      </c>
      <c r="G24" s="3">
        <f t="shared" si="1"/>
        <v>39.688000000000002</v>
      </c>
      <c r="H24" s="3">
        <f t="shared" ref="H24:H32" si="4">F24*0.6</f>
        <v>29.765999999999998</v>
      </c>
      <c r="K24" s="2">
        <v>3132201</v>
      </c>
    </row>
    <row r="25" spans="1:16" x14ac:dyDescent="0.3">
      <c r="A25" s="1" t="str">
        <f t="shared" si="0"/>
        <v>615561Enfants</v>
      </c>
      <c r="B25" s="2">
        <v>615561</v>
      </c>
      <c r="C25" s="2" t="s">
        <v>21</v>
      </c>
      <c r="D25" s="2" t="s">
        <v>9</v>
      </c>
      <c r="E25" s="2">
        <v>27</v>
      </c>
      <c r="F25" s="3">
        <f t="shared" si="2"/>
        <v>32.67</v>
      </c>
      <c r="G25" s="3">
        <f t="shared" si="1"/>
        <v>26.136000000000003</v>
      </c>
      <c r="H25" s="3">
        <f t="shared" si="4"/>
        <v>19.602</v>
      </c>
      <c r="K25" s="2">
        <v>315011</v>
      </c>
    </row>
    <row r="26" spans="1:16" x14ac:dyDescent="0.3">
      <c r="A26" s="1" t="str">
        <f t="shared" si="0"/>
        <v>615561Dames</v>
      </c>
      <c r="B26" s="2">
        <v>615561</v>
      </c>
      <c r="C26" s="2" t="s">
        <v>21</v>
      </c>
      <c r="D26" s="2" t="s">
        <v>10</v>
      </c>
      <c r="E26" s="2">
        <v>32</v>
      </c>
      <c r="F26" s="3">
        <f t="shared" si="2"/>
        <v>38.72</v>
      </c>
      <c r="G26" s="3">
        <f t="shared" si="1"/>
        <v>30.975999999999999</v>
      </c>
      <c r="H26" s="3">
        <f t="shared" si="4"/>
        <v>23.231999999999999</v>
      </c>
      <c r="K26" s="2">
        <v>6282101</v>
      </c>
    </row>
    <row r="27" spans="1:16" x14ac:dyDescent="0.3">
      <c r="A27" s="1" t="str">
        <f t="shared" si="0"/>
        <v>1152301Dames</v>
      </c>
      <c r="B27" s="2">
        <v>1152301</v>
      </c>
      <c r="C27" s="2" t="s">
        <v>22</v>
      </c>
      <c r="D27" s="2" t="s">
        <v>10</v>
      </c>
      <c r="E27" s="2">
        <v>39</v>
      </c>
      <c r="F27" s="3">
        <f t="shared" si="2"/>
        <v>47.19</v>
      </c>
      <c r="G27" s="3">
        <f t="shared" si="1"/>
        <v>37.752000000000002</v>
      </c>
      <c r="H27" s="3">
        <f t="shared" si="4"/>
        <v>28.313999999999997</v>
      </c>
      <c r="K27" s="2">
        <v>6282102</v>
      </c>
    </row>
    <row r="28" spans="1:16" x14ac:dyDescent="0.3">
      <c r="A28" s="1" t="str">
        <f t="shared" si="0"/>
        <v>2181913Mixte</v>
      </c>
      <c r="B28" s="2">
        <v>2181913</v>
      </c>
      <c r="C28" s="2" t="s">
        <v>23</v>
      </c>
      <c r="D28" s="2" t="s">
        <v>25</v>
      </c>
      <c r="E28" s="2">
        <v>13</v>
      </c>
      <c r="F28" s="3">
        <f t="shared" si="2"/>
        <v>15.73</v>
      </c>
      <c r="G28" s="3">
        <f t="shared" si="1"/>
        <v>12.584000000000001</v>
      </c>
      <c r="H28" s="3">
        <f t="shared" si="4"/>
        <v>9.4380000000000006</v>
      </c>
      <c r="K28" s="2">
        <v>615561</v>
      </c>
    </row>
    <row r="29" spans="1:16" x14ac:dyDescent="0.3">
      <c r="A29" s="1" t="str">
        <f t="shared" si="0"/>
        <v>2181924Mixte</v>
      </c>
      <c r="B29" s="2">
        <v>2181924</v>
      </c>
      <c r="C29" s="2" t="s">
        <v>24</v>
      </c>
      <c r="D29" s="2" t="s">
        <v>25</v>
      </c>
      <c r="E29" s="2">
        <v>13</v>
      </c>
      <c r="F29" s="3">
        <f t="shared" si="2"/>
        <v>15.73</v>
      </c>
      <c r="G29" s="3">
        <f t="shared" si="1"/>
        <v>12.584000000000001</v>
      </c>
      <c r="H29" s="3">
        <f t="shared" si="4"/>
        <v>9.4380000000000006</v>
      </c>
      <c r="K29" s="2">
        <v>1152301</v>
      </c>
    </row>
    <row r="30" spans="1:16" x14ac:dyDescent="0.3">
      <c r="A30" s="1" t="str">
        <f t="shared" si="0"/>
        <v>7401904Mixte</v>
      </c>
      <c r="B30" s="2">
        <v>7401904</v>
      </c>
      <c r="C30" s="2" t="s">
        <v>26</v>
      </c>
      <c r="D30" s="2" t="s">
        <v>25</v>
      </c>
      <c r="E30" s="2">
        <v>35</v>
      </c>
      <c r="F30" s="3">
        <f t="shared" si="2"/>
        <v>42.35</v>
      </c>
      <c r="G30" s="3">
        <f t="shared" si="1"/>
        <v>33.880000000000003</v>
      </c>
      <c r="H30" s="3">
        <f t="shared" si="4"/>
        <v>25.41</v>
      </c>
      <c r="K30" s="2">
        <v>2181913</v>
      </c>
    </row>
    <row r="31" spans="1:16" x14ac:dyDescent="0.3">
      <c r="A31" s="1" t="str">
        <f t="shared" si="0"/>
        <v>7242004Dames</v>
      </c>
      <c r="B31" s="2">
        <v>7242004</v>
      </c>
      <c r="C31" s="2" t="s">
        <v>27</v>
      </c>
      <c r="D31" s="2" t="s">
        <v>10</v>
      </c>
      <c r="E31" s="2">
        <v>18</v>
      </c>
      <c r="F31" s="3">
        <f t="shared" si="2"/>
        <v>21.78</v>
      </c>
      <c r="G31" s="3">
        <f t="shared" si="1"/>
        <v>17.424000000000003</v>
      </c>
      <c r="H31" s="3">
        <f t="shared" si="4"/>
        <v>13.068</v>
      </c>
      <c r="K31" s="2">
        <v>2181924</v>
      </c>
    </row>
    <row r="32" spans="1:16" x14ac:dyDescent="0.3">
      <c r="A32" s="1" t="str">
        <f t="shared" si="0"/>
        <v>7242007Dames</v>
      </c>
      <c r="B32" s="2">
        <v>7242007</v>
      </c>
      <c r="C32" s="2" t="s">
        <v>28</v>
      </c>
      <c r="D32" s="2" t="s">
        <v>10</v>
      </c>
      <c r="E32" s="2">
        <v>18</v>
      </c>
      <c r="F32" s="3">
        <f t="shared" si="2"/>
        <v>21.78</v>
      </c>
      <c r="G32" s="3">
        <f t="shared" si="1"/>
        <v>17.424000000000003</v>
      </c>
      <c r="H32" s="3">
        <f t="shared" si="4"/>
        <v>13.068</v>
      </c>
      <c r="K32" s="2">
        <v>7401904</v>
      </c>
    </row>
    <row r="33" spans="1:11" x14ac:dyDescent="0.3">
      <c r="A33" s="1"/>
      <c r="B33" s="1"/>
      <c r="C33" s="1"/>
      <c r="D33" s="1"/>
      <c r="E33" s="1"/>
      <c r="F33" s="1"/>
      <c r="G33" s="1"/>
      <c r="H33" s="1"/>
      <c r="K33" s="2">
        <v>7242004</v>
      </c>
    </row>
    <row r="34" spans="1:11" x14ac:dyDescent="0.3">
      <c r="A34" s="1"/>
      <c r="B34" s="1"/>
      <c r="C34" s="1"/>
      <c r="D34" s="1"/>
      <c r="E34" s="1"/>
      <c r="F34" s="1"/>
      <c r="G34" s="1"/>
      <c r="H34" s="1"/>
      <c r="K34" s="2">
        <v>7242007</v>
      </c>
    </row>
    <row r="35" spans="1:11" x14ac:dyDescent="0.3">
      <c r="A35" s="1"/>
      <c r="B35" s="1"/>
      <c r="C35" s="1"/>
      <c r="D35" s="1"/>
      <c r="E35" s="1"/>
      <c r="F35" s="1"/>
      <c r="G35" s="1"/>
      <c r="H35" s="1"/>
    </row>
    <row r="36" spans="1:11" x14ac:dyDescent="0.3">
      <c r="A36" s="1"/>
      <c r="B36" s="1"/>
      <c r="C36" s="1"/>
      <c r="D36" s="1"/>
      <c r="E36" s="1"/>
      <c r="F36" s="1"/>
      <c r="G36" s="1"/>
      <c r="H36" s="1"/>
    </row>
    <row r="37" spans="1:11" x14ac:dyDescent="0.3">
      <c r="A37" s="1"/>
      <c r="B37" s="1"/>
      <c r="C37" s="1"/>
      <c r="D37" s="1"/>
      <c r="E37" s="1"/>
      <c r="F37" s="1"/>
      <c r="G37" s="1"/>
      <c r="H37" s="1"/>
    </row>
    <row r="38" spans="1:11" x14ac:dyDescent="0.3">
      <c r="A38" s="1"/>
      <c r="B38" s="1"/>
      <c r="C38" s="1"/>
      <c r="D38" s="1"/>
      <c r="E38" s="1"/>
      <c r="F38" s="1"/>
      <c r="G38" s="1"/>
      <c r="H38" s="1"/>
    </row>
    <row r="39" spans="1:11" x14ac:dyDescent="0.3">
      <c r="A39" s="1"/>
      <c r="B39" s="1"/>
      <c r="C39" s="1"/>
      <c r="D39" s="1"/>
      <c r="E39" s="1"/>
      <c r="F39" s="1"/>
      <c r="G39" s="1"/>
      <c r="H39" s="1"/>
    </row>
    <row r="40" spans="1:11" x14ac:dyDescent="0.3">
      <c r="A40" s="1"/>
      <c r="B40" s="1"/>
      <c r="C40" s="1"/>
      <c r="D40" s="1"/>
      <c r="E40" s="1"/>
      <c r="F40" s="1"/>
      <c r="G40" s="1"/>
      <c r="H40" s="1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8F876-0825-4965-BF82-E02BA433EC40}">
  <sheetPr codeName="Feuil2"/>
  <dimension ref="A2:K45"/>
  <sheetViews>
    <sheetView tabSelected="1" topLeftCell="B17" zoomScale="90" zoomScaleNormal="90" workbookViewId="0">
      <selection activeCell="J35" sqref="J35"/>
    </sheetView>
  </sheetViews>
  <sheetFormatPr baseColWidth="10" defaultRowHeight="14.4" x14ac:dyDescent="0.3"/>
  <cols>
    <col min="1" max="1" width="15.21875" hidden="1" customWidth="1"/>
    <col min="2" max="2" width="17.33203125" style="14" bestFit="1" customWidth="1"/>
    <col min="3" max="3" width="12.77734375" bestFit="1" customWidth="1"/>
    <col min="6" max="6" width="14.21875" bestFit="1" customWidth="1"/>
    <col min="7" max="7" width="37.109375" bestFit="1" customWidth="1"/>
    <col min="8" max="8" width="20" bestFit="1" customWidth="1"/>
    <col min="9" max="9" width="22.5546875" bestFit="1" customWidth="1"/>
    <col min="10" max="10" width="38.109375" bestFit="1" customWidth="1"/>
    <col min="11" max="11" width="33" style="14" bestFit="1" customWidth="1"/>
  </cols>
  <sheetData>
    <row r="2" spans="1:11" x14ac:dyDescent="0.3">
      <c r="C2" s="1" t="s">
        <v>44</v>
      </c>
      <c r="D2" s="12"/>
      <c r="E2" s="1" t="s">
        <v>45</v>
      </c>
      <c r="F2" s="12"/>
    </row>
    <row r="3" spans="1:11" x14ac:dyDescent="0.3">
      <c r="C3" s="1" t="s">
        <v>46</v>
      </c>
      <c r="D3" s="20"/>
      <c r="E3" s="20"/>
      <c r="F3" s="20"/>
      <c r="G3" s="21" t="s">
        <v>48</v>
      </c>
      <c r="H3" s="22"/>
    </row>
    <row r="4" spans="1:11" x14ac:dyDescent="0.3">
      <c r="C4" s="1" t="s">
        <v>47</v>
      </c>
      <c r="D4" s="20"/>
      <c r="E4" s="20"/>
      <c r="F4" s="13"/>
      <c r="G4" s="22" t="s">
        <v>49</v>
      </c>
      <c r="H4" s="22"/>
      <c r="I4" s="22"/>
    </row>
    <row r="6" spans="1:11" x14ac:dyDescent="0.3">
      <c r="A6" s="1" t="s">
        <v>34</v>
      </c>
      <c r="B6" s="4" t="s">
        <v>57</v>
      </c>
      <c r="C6" s="4" t="s">
        <v>0</v>
      </c>
      <c r="D6" s="4" t="s">
        <v>7</v>
      </c>
      <c r="E6" s="4" t="s">
        <v>29</v>
      </c>
      <c r="F6" s="4" t="s">
        <v>30</v>
      </c>
      <c r="G6" s="4" t="s">
        <v>31</v>
      </c>
      <c r="H6" s="4" t="s">
        <v>55</v>
      </c>
      <c r="I6" s="4" t="s">
        <v>56</v>
      </c>
      <c r="J6" s="4" t="s">
        <v>52</v>
      </c>
      <c r="K6" s="4" t="s">
        <v>53</v>
      </c>
    </row>
    <row r="7" spans="1:11" x14ac:dyDescent="0.3">
      <c r="A7" s="1" t="str">
        <f>_xlfn.CONCAT(C7,D7)</f>
        <v>1012309Hommes</v>
      </c>
      <c r="B7" s="9"/>
      <c r="C7" s="9">
        <v>1012309</v>
      </c>
      <c r="D7" s="8" t="s">
        <v>8</v>
      </c>
      <c r="E7" s="9" t="s">
        <v>38</v>
      </c>
      <c r="F7" s="9">
        <v>1</v>
      </c>
      <c r="G7" s="9" t="str">
        <f>_xlfn.IFNA(IF(A7&lt;&gt;"",VLOOKUP(A7,Références!A:H,3,FALSE),""),"Ce couple référence -Modèle n'existe pas!!!")</f>
        <v>Veste de présentation Change</v>
      </c>
      <c r="H7" s="9">
        <f>_xlfn.IFNA(IF(F7&lt;&gt;"",IF(A7&lt;&gt;"",VLOOKUP(A7,Références!A:H,5,FALSE),"")*F7,""),"")</f>
        <v>75</v>
      </c>
      <c r="I7" s="9">
        <f>IF(H7&lt;&gt;"",H7*0.6*1.21,"")</f>
        <v>54.449999999999996</v>
      </c>
      <c r="J7" s="9" t="s">
        <v>43</v>
      </c>
      <c r="K7" s="9" t="s">
        <v>50</v>
      </c>
    </row>
    <row r="8" spans="1:11" x14ac:dyDescent="0.3">
      <c r="A8" s="1" t="str">
        <f t="shared" ref="A8:A22" si="0">_xlfn.CONCAT(C8,D8)</f>
        <v/>
      </c>
      <c r="B8" s="11" t="str">
        <f>IF(C8&lt;&gt;"",1,"")</f>
        <v/>
      </c>
      <c r="C8" s="8"/>
      <c r="D8" s="8"/>
      <c r="E8" s="8"/>
      <c r="F8" s="8"/>
      <c r="G8" s="11" t="str">
        <f>_xlfn.IFNA(IF(A8&lt;&gt;"",VLOOKUP(A8,Références!A:H,3,FALSE),""),"Ce couple référence -Modèle n'existe pas!!!")</f>
        <v/>
      </c>
      <c r="H8" s="11" t="str">
        <f>_xlfn.IFNA(IF(F8&lt;&gt;"",IF(A8&lt;&gt;"",VLOOKUP(A8,Références!A:H,5,FALSE),"")*F8,""),"")</f>
        <v/>
      </c>
      <c r="I8" s="11" t="str">
        <f>IF(H8&lt;&gt;"",H8*0.6*1.21,"")</f>
        <v/>
      </c>
      <c r="J8" s="8"/>
      <c r="K8" s="11" t="str">
        <f>IF(C8&lt;&gt;"",IF(OR(D8="",E8="",F8=""),"Il manque une référence sur cette ligne","OK"),"")</f>
        <v/>
      </c>
    </row>
    <row r="9" spans="1:11" x14ac:dyDescent="0.3">
      <c r="A9" s="1" t="str">
        <f t="shared" si="0"/>
        <v/>
      </c>
      <c r="B9" s="11" t="str">
        <f>IF(C9&lt;&gt;"",B8+1,"")</f>
        <v/>
      </c>
      <c r="C9" s="8"/>
      <c r="D9" s="8"/>
      <c r="E9" s="8"/>
      <c r="F9" s="8"/>
      <c r="G9" s="11" t="str">
        <f>_xlfn.IFNA(IF(A9&lt;&gt;"",VLOOKUP(A9,Références!A:H,3,FALSE),""),"Ce couple référence -Modèle n'existe pas!!!")</f>
        <v/>
      </c>
      <c r="H9" s="11" t="str">
        <f>_xlfn.IFNA(IF(F9&lt;&gt;"",IF(A9&lt;&gt;"",VLOOKUP(A9,Références!A:H,5,FALSE),"")*F9,""),"")</f>
        <v/>
      </c>
      <c r="I9" s="11" t="str">
        <f t="shared" ref="I9:I22" si="1">IF(H9&lt;&gt;"",H9*0.6*1.21,"")</f>
        <v/>
      </c>
      <c r="J9" s="8"/>
      <c r="K9" s="11" t="str">
        <f>IF(C9&lt;&gt;"",IF(OR(D9="",E9="",F9=""),"Il manque une référence sur cette ligne","OK"),"")</f>
        <v/>
      </c>
    </row>
    <row r="10" spans="1:11" x14ac:dyDescent="0.3">
      <c r="A10" s="1" t="str">
        <f t="shared" si="0"/>
        <v/>
      </c>
      <c r="B10" s="11" t="str">
        <f t="shared" ref="B10:B22" si="2">IF(C10&lt;&gt;"",B9+1,"")</f>
        <v/>
      </c>
      <c r="C10" s="8"/>
      <c r="D10" s="8"/>
      <c r="E10" s="8"/>
      <c r="F10" s="8"/>
      <c r="G10" s="11" t="str">
        <f>_xlfn.IFNA(IF(A10&lt;&gt;"",VLOOKUP(A10,Références!A:H,3,FALSE),""),"Ce couple référence -Modèle n'existe pas!!!")</f>
        <v/>
      </c>
      <c r="H10" s="11" t="str">
        <f>_xlfn.IFNA(IF(F10&lt;&gt;"",IF(A10&lt;&gt;"",VLOOKUP(A10,Références!A:H,5,FALSE),"")*F10,""),"")</f>
        <v/>
      </c>
      <c r="I10" s="11" t="str">
        <f t="shared" si="1"/>
        <v/>
      </c>
      <c r="J10" s="8"/>
      <c r="K10" s="11" t="str">
        <f t="shared" ref="K10:K22" si="3">IF(C10&lt;&gt;"",IF(OR(D10="",E10="",F10=""),"Il manque une référence sur cette ligne","OK"),"")</f>
        <v/>
      </c>
    </row>
    <row r="11" spans="1:11" x14ac:dyDescent="0.3">
      <c r="A11" s="1" t="str">
        <f t="shared" si="0"/>
        <v/>
      </c>
      <c r="B11" s="11" t="str">
        <f t="shared" si="2"/>
        <v/>
      </c>
      <c r="C11" s="8"/>
      <c r="D11" s="8"/>
      <c r="E11" s="8"/>
      <c r="F11" s="8"/>
      <c r="G11" s="11" t="str">
        <f>_xlfn.IFNA(IF(A11&lt;&gt;"",VLOOKUP(A11,Références!A:H,3,FALSE),""),"Ce couple référence -Modèle n'existe pas!!!")</f>
        <v/>
      </c>
      <c r="H11" s="11" t="str">
        <f>_xlfn.IFNA(IF(F11&lt;&gt;"",IF(A11&lt;&gt;"",VLOOKUP(A11,Références!A:H,5,FALSE),"")*F11,""),"")</f>
        <v/>
      </c>
      <c r="I11" s="11" t="str">
        <f t="shared" si="1"/>
        <v/>
      </c>
      <c r="J11" s="8"/>
      <c r="K11" s="11" t="str">
        <f t="shared" si="3"/>
        <v/>
      </c>
    </row>
    <row r="12" spans="1:11" x14ac:dyDescent="0.3">
      <c r="A12" s="1" t="str">
        <f t="shared" si="0"/>
        <v/>
      </c>
      <c r="B12" s="11" t="str">
        <f t="shared" si="2"/>
        <v/>
      </c>
      <c r="C12" s="8"/>
      <c r="D12" s="8"/>
      <c r="E12" s="8"/>
      <c r="F12" s="8"/>
      <c r="G12" s="11" t="str">
        <f>_xlfn.IFNA(IF(A12&lt;&gt;"",VLOOKUP(A12,Références!A:H,3,FALSE),""),"Ce couple référence -Modèle n'existe pas!!!")</f>
        <v/>
      </c>
      <c r="H12" s="11" t="str">
        <f>_xlfn.IFNA(IF(F12&lt;&gt;"",IF(A12&lt;&gt;"",VLOOKUP(A12,Références!A:H,5,FALSE),"")*F12,""),"")</f>
        <v/>
      </c>
      <c r="I12" s="11" t="str">
        <f t="shared" si="1"/>
        <v/>
      </c>
      <c r="J12" s="8"/>
      <c r="K12" s="11" t="str">
        <f t="shared" si="3"/>
        <v/>
      </c>
    </row>
    <row r="13" spans="1:11" x14ac:dyDescent="0.3">
      <c r="A13" s="1" t="str">
        <f t="shared" si="0"/>
        <v/>
      </c>
      <c r="B13" s="11" t="str">
        <f t="shared" si="2"/>
        <v/>
      </c>
      <c r="C13" s="8"/>
      <c r="D13" s="8"/>
      <c r="E13" s="8"/>
      <c r="F13" s="8"/>
      <c r="G13" s="11" t="str">
        <f>_xlfn.IFNA(IF(A13&lt;&gt;"",VLOOKUP(A13,Références!A:H,3,FALSE),""),"Ce couple référence -Modèle n'existe pas!!!")</f>
        <v/>
      </c>
      <c r="H13" s="11" t="str">
        <f>_xlfn.IFNA(IF(F13&lt;&gt;"",IF(A13&lt;&gt;"",VLOOKUP(A13,Références!A:H,5,FALSE),"")*F13,""),"")</f>
        <v/>
      </c>
      <c r="I13" s="11" t="str">
        <f t="shared" si="1"/>
        <v/>
      </c>
      <c r="J13" s="8"/>
      <c r="K13" s="11" t="str">
        <f t="shared" si="3"/>
        <v/>
      </c>
    </row>
    <row r="14" spans="1:11" x14ac:dyDescent="0.3">
      <c r="A14" s="1" t="str">
        <f t="shared" si="0"/>
        <v/>
      </c>
      <c r="B14" s="11" t="str">
        <f t="shared" si="2"/>
        <v/>
      </c>
      <c r="C14" s="8"/>
      <c r="D14" s="8"/>
      <c r="E14" s="8"/>
      <c r="F14" s="8"/>
      <c r="G14" s="11" t="str">
        <f>_xlfn.IFNA(IF(A14&lt;&gt;"",VLOOKUP(A14,Références!A:H,3,FALSE),""),"Ce couple référence -Modèle n'existe pas!!!")</f>
        <v/>
      </c>
      <c r="H14" s="11" t="str">
        <f>_xlfn.IFNA(IF(F14&lt;&gt;"",IF(A14&lt;&gt;"",VLOOKUP(A14,Références!A:H,5,FALSE),"")*F14,""),"")</f>
        <v/>
      </c>
      <c r="I14" s="11" t="str">
        <f t="shared" si="1"/>
        <v/>
      </c>
      <c r="J14" s="8"/>
      <c r="K14" s="11" t="str">
        <f t="shared" si="3"/>
        <v/>
      </c>
    </row>
    <row r="15" spans="1:11" x14ac:dyDescent="0.3">
      <c r="A15" s="1" t="str">
        <f t="shared" si="0"/>
        <v/>
      </c>
      <c r="B15" s="11" t="str">
        <f t="shared" si="2"/>
        <v/>
      </c>
      <c r="C15" s="8"/>
      <c r="D15" s="8"/>
      <c r="E15" s="8"/>
      <c r="F15" s="8"/>
      <c r="G15" s="11" t="str">
        <f>_xlfn.IFNA(IF(A15&lt;&gt;"",VLOOKUP(A15,Références!A:H,3,FALSE),""),"Ce couple référence -Modèle n'existe pas!!!")</f>
        <v/>
      </c>
      <c r="H15" s="11" t="str">
        <f>_xlfn.IFNA(IF(F15&lt;&gt;"",IF(A15&lt;&gt;"",VLOOKUP(A15,Références!A:H,5,FALSE),"")*F15,""),"")</f>
        <v/>
      </c>
      <c r="I15" s="11" t="str">
        <f t="shared" si="1"/>
        <v/>
      </c>
      <c r="J15" s="8"/>
      <c r="K15" s="11" t="str">
        <f t="shared" si="3"/>
        <v/>
      </c>
    </row>
    <row r="16" spans="1:11" x14ac:dyDescent="0.3">
      <c r="A16" s="1" t="str">
        <f t="shared" si="0"/>
        <v/>
      </c>
      <c r="B16" s="11" t="str">
        <f t="shared" si="2"/>
        <v/>
      </c>
      <c r="C16" s="8"/>
      <c r="D16" s="8"/>
      <c r="E16" s="8"/>
      <c r="F16" s="8"/>
      <c r="G16" s="11" t="str">
        <f>_xlfn.IFNA(IF(A16&lt;&gt;"",VLOOKUP(A16,Références!A:H,3,FALSE),""),"Ce couple référence -Modèle n'existe pas!!!")</f>
        <v/>
      </c>
      <c r="H16" s="11" t="str">
        <f>_xlfn.IFNA(IF(F16&lt;&gt;"",IF(A16&lt;&gt;"",VLOOKUP(A16,Références!A:H,5,FALSE),"")*F16,""),"")</f>
        <v/>
      </c>
      <c r="I16" s="11" t="str">
        <f t="shared" si="1"/>
        <v/>
      </c>
      <c r="J16" s="8"/>
      <c r="K16" s="11" t="str">
        <f t="shared" si="3"/>
        <v/>
      </c>
    </row>
    <row r="17" spans="1:11" x14ac:dyDescent="0.3">
      <c r="A17" s="1" t="str">
        <f t="shared" si="0"/>
        <v/>
      </c>
      <c r="B17" s="11" t="str">
        <f t="shared" si="2"/>
        <v/>
      </c>
      <c r="C17" s="8"/>
      <c r="D17" s="8"/>
      <c r="E17" s="8"/>
      <c r="F17" s="8"/>
      <c r="G17" s="11" t="str">
        <f>_xlfn.IFNA(IF(A17&lt;&gt;"",VLOOKUP(A17,Références!A:H,3,FALSE),""),"Ce couple référence -Modèle n'existe pas!!!")</f>
        <v/>
      </c>
      <c r="H17" s="11" t="str">
        <f>_xlfn.IFNA(IF(F17&lt;&gt;"",IF(A17&lt;&gt;"",VLOOKUP(A17,Références!A:H,5,FALSE),"")*F17,""),"")</f>
        <v/>
      </c>
      <c r="I17" s="11" t="str">
        <f t="shared" si="1"/>
        <v/>
      </c>
      <c r="J17" s="8"/>
      <c r="K17" s="11" t="str">
        <f t="shared" si="3"/>
        <v/>
      </c>
    </row>
    <row r="18" spans="1:11" x14ac:dyDescent="0.3">
      <c r="A18" s="1" t="str">
        <f t="shared" si="0"/>
        <v/>
      </c>
      <c r="B18" s="11" t="str">
        <f t="shared" si="2"/>
        <v/>
      </c>
      <c r="C18" s="8"/>
      <c r="D18" s="8"/>
      <c r="E18" s="8"/>
      <c r="F18" s="8"/>
      <c r="G18" s="11" t="str">
        <f>_xlfn.IFNA(IF(A18&lt;&gt;"",VLOOKUP(A18,Références!A:H,3,FALSE),""),"Ce couple référence -Modèle n'existe pas!!!")</f>
        <v/>
      </c>
      <c r="H18" s="11" t="str">
        <f>_xlfn.IFNA(IF(F18&lt;&gt;"",IF(A18&lt;&gt;"",VLOOKUP(A18,Références!A:H,5,FALSE),"")*F18,""),"")</f>
        <v/>
      </c>
      <c r="I18" s="11" t="str">
        <f t="shared" si="1"/>
        <v/>
      </c>
      <c r="J18" s="8"/>
      <c r="K18" s="11" t="str">
        <f t="shared" si="3"/>
        <v/>
      </c>
    </row>
    <row r="19" spans="1:11" x14ac:dyDescent="0.3">
      <c r="A19" s="1" t="str">
        <f t="shared" si="0"/>
        <v/>
      </c>
      <c r="B19" s="11" t="str">
        <f t="shared" si="2"/>
        <v/>
      </c>
      <c r="C19" s="8"/>
      <c r="D19" s="8"/>
      <c r="E19" s="8"/>
      <c r="F19" s="8"/>
      <c r="G19" s="11" t="str">
        <f>_xlfn.IFNA(IF(A19&lt;&gt;"",VLOOKUP(A19,Références!A:H,3,FALSE),""),"Ce couple référence -Modèle n'existe pas!!!")</f>
        <v/>
      </c>
      <c r="H19" s="11" t="str">
        <f>_xlfn.IFNA(IF(F19&lt;&gt;"",IF(A19&lt;&gt;"",VLOOKUP(A19,Références!A:H,5,FALSE),"")*F19,""),"")</f>
        <v/>
      </c>
      <c r="I19" s="11" t="str">
        <f t="shared" si="1"/>
        <v/>
      </c>
      <c r="J19" s="8"/>
      <c r="K19" s="11" t="str">
        <f t="shared" si="3"/>
        <v/>
      </c>
    </row>
    <row r="20" spans="1:11" x14ac:dyDescent="0.3">
      <c r="A20" s="1" t="str">
        <f t="shared" si="0"/>
        <v/>
      </c>
      <c r="B20" s="11" t="str">
        <f t="shared" si="2"/>
        <v/>
      </c>
      <c r="C20" s="8"/>
      <c r="D20" s="8"/>
      <c r="E20" s="8"/>
      <c r="F20" s="8"/>
      <c r="G20" s="11" t="str">
        <f>_xlfn.IFNA(IF(A20&lt;&gt;"",VLOOKUP(A20,Références!A:H,3,FALSE),""),"Ce couple référence -Modèle n'existe pas!!!")</f>
        <v/>
      </c>
      <c r="H20" s="11" t="str">
        <f>_xlfn.IFNA(IF(F20&lt;&gt;"",IF(A20&lt;&gt;"",VLOOKUP(A20,Références!A:H,5,FALSE),"")*F20,""),"")</f>
        <v/>
      </c>
      <c r="I20" s="11" t="str">
        <f t="shared" si="1"/>
        <v/>
      </c>
      <c r="J20" s="8"/>
      <c r="K20" s="11" t="str">
        <f t="shared" si="3"/>
        <v/>
      </c>
    </row>
    <row r="21" spans="1:11" x14ac:dyDescent="0.3">
      <c r="A21" s="1" t="str">
        <f t="shared" si="0"/>
        <v/>
      </c>
      <c r="B21" s="11" t="str">
        <f t="shared" si="2"/>
        <v/>
      </c>
      <c r="C21" s="8"/>
      <c r="D21" s="8"/>
      <c r="E21" s="8"/>
      <c r="F21" s="8"/>
      <c r="G21" s="11" t="str">
        <f>_xlfn.IFNA(IF(A21&lt;&gt;"",VLOOKUP(A21,Références!A:H,3,FALSE),""),"Ce couple référence -Modèle n'existe pas!!!")</f>
        <v/>
      </c>
      <c r="H21" s="11" t="str">
        <f>_xlfn.IFNA(IF(F21&lt;&gt;"",IF(A21&lt;&gt;"",VLOOKUP(A21,Références!A:H,5,FALSE),"")*F21,""),"")</f>
        <v/>
      </c>
      <c r="I21" s="11" t="str">
        <f t="shared" si="1"/>
        <v/>
      </c>
      <c r="J21" s="8"/>
      <c r="K21" s="11" t="str">
        <f t="shared" si="3"/>
        <v/>
      </c>
    </row>
    <row r="22" spans="1:11" x14ac:dyDescent="0.3">
      <c r="A22" s="1" t="str">
        <f t="shared" si="0"/>
        <v/>
      </c>
      <c r="B22" s="11" t="str">
        <f t="shared" si="2"/>
        <v/>
      </c>
      <c r="C22" s="8"/>
      <c r="D22" s="8"/>
      <c r="E22" s="8"/>
      <c r="F22" s="8"/>
      <c r="G22" s="11" t="str">
        <f>_xlfn.IFNA(IF(A22&lt;&gt;"",VLOOKUP(A22,Références!A:H,3,FALSE),""),"Ce couple référence -Modèle n'existe pas!!!")</f>
        <v/>
      </c>
      <c r="H22" s="11" t="str">
        <f>_xlfn.IFNA(IF(F22&lt;&gt;"",IF(A22&lt;&gt;"",VLOOKUP(A22,Références!A:H,5,FALSE),"")*F22,""),"")</f>
        <v/>
      </c>
      <c r="I22" s="11" t="str">
        <f t="shared" si="1"/>
        <v/>
      </c>
      <c r="J22" s="8"/>
      <c r="K22" s="11" t="str">
        <f t="shared" si="3"/>
        <v/>
      </c>
    </row>
    <row r="24" spans="1:11" x14ac:dyDescent="0.3">
      <c r="B24" s="10" t="s">
        <v>58</v>
      </c>
      <c r="J24" s="15" t="s">
        <v>59</v>
      </c>
    </row>
    <row r="25" spans="1:11" x14ac:dyDescent="0.3">
      <c r="B25" s="10" t="s">
        <v>60</v>
      </c>
    </row>
    <row r="27" spans="1:11" x14ac:dyDescent="0.3">
      <c r="B27" s="4" t="s">
        <v>57</v>
      </c>
      <c r="C27" s="4" t="s">
        <v>0</v>
      </c>
      <c r="D27" s="4" t="s">
        <v>7</v>
      </c>
      <c r="E27" s="4" t="s">
        <v>29</v>
      </c>
      <c r="F27" s="4" t="s">
        <v>30</v>
      </c>
      <c r="G27" s="4" t="s">
        <v>31</v>
      </c>
      <c r="H27" s="4" t="s">
        <v>61</v>
      </c>
      <c r="I27" s="4" t="s">
        <v>56</v>
      </c>
      <c r="J27" s="4" t="s">
        <v>52</v>
      </c>
      <c r="K27" s="4" t="s">
        <v>53</v>
      </c>
    </row>
    <row r="28" spans="1:11" x14ac:dyDescent="0.3">
      <c r="B28" s="11" t="str">
        <f>IF(C28&lt;&gt;"",MAX(B8:B22)+1,"")</f>
        <v/>
      </c>
      <c r="C28" s="8"/>
      <c r="D28" s="8"/>
      <c r="E28" s="8"/>
      <c r="F28" s="8"/>
      <c r="G28" s="8"/>
      <c r="H28" s="8"/>
      <c r="I28" s="11" t="str">
        <f t="shared" ref="I28:I33" si="4">IF(H28&lt;&gt;"",H28*1.21*0.7,"")</f>
        <v/>
      </c>
      <c r="J28" s="8"/>
      <c r="K28" s="11" t="str">
        <f>IF(C28&lt;&gt;"",IF(OR(D28="",E28="",F28="",H28=""),"Il manque une référence sur cette ligne","OK"),"")</f>
        <v/>
      </c>
    </row>
    <row r="29" spans="1:11" x14ac:dyDescent="0.3">
      <c r="B29" s="11" t="str">
        <f>IF(C29&lt;&gt;"",B28+1,"")</f>
        <v/>
      </c>
      <c r="C29" s="8"/>
      <c r="D29" s="8"/>
      <c r="E29" s="8"/>
      <c r="F29" s="8"/>
      <c r="G29" s="8"/>
      <c r="H29" s="8"/>
      <c r="I29" s="11" t="str">
        <f t="shared" si="4"/>
        <v/>
      </c>
      <c r="J29" s="8"/>
      <c r="K29" s="11" t="str">
        <f t="shared" ref="K29:K33" si="5">IF(C29&lt;&gt;"",IF(OR(D29="",E29="",F29="",H29=""),"Il manque une référence sur cette ligne","OK"),"")</f>
        <v/>
      </c>
    </row>
    <row r="30" spans="1:11" x14ac:dyDescent="0.3">
      <c r="B30" s="11"/>
      <c r="C30" s="8"/>
      <c r="D30" s="8"/>
      <c r="E30" s="8"/>
      <c r="F30" s="8"/>
      <c r="G30" s="8"/>
      <c r="H30" s="8"/>
      <c r="I30" s="11" t="str">
        <f t="shared" si="4"/>
        <v/>
      </c>
      <c r="J30" s="8"/>
      <c r="K30" s="11" t="str">
        <f t="shared" si="5"/>
        <v/>
      </c>
    </row>
    <row r="31" spans="1:11" x14ac:dyDescent="0.3">
      <c r="B31" s="11"/>
      <c r="C31" s="8"/>
      <c r="D31" s="8"/>
      <c r="E31" s="8"/>
      <c r="F31" s="8"/>
      <c r="G31" s="8"/>
      <c r="H31" s="8"/>
      <c r="I31" s="11" t="str">
        <f t="shared" si="4"/>
        <v/>
      </c>
      <c r="J31" s="8"/>
      <c r="K31" s="11" t="str">
        <f t="shared" si="5"/>
        <v/>
      </c>
    </row>
    <row r="32" spans="1:11" x14ac:dyDescent="0.3">
      <c r="B32" s="11"/>
      <c r="C32" s="8"/>
      <c r="D32" s="8"/>
      <c r="E32" s="8"/>
      <c r="F32" s="8"/>
      <c r="G32" s="8"/>
      <c r="H32" s="8"/>
      <c r="I32" s="11" t="str">
        <f t="shared" si="4"/>
        <v/>
      </c>
      <c r="J32" s="8"/>
      <c r="K32" s="11" t="str">
        <f t="shared" si="5"/>
        <v/>
      </c>
    </row>
    <row r="33" spans="2:11" x14ac:dyDescent="0.3">
      <c r="B33" s="11"/>
      <c r="C33" s="8"/>
      <c r="D33" s="8"/>
      <c r="E33" s="8"/>
      <c r="F33" s="8"/>
      <c r="G33" s="8"/>
      <c r="H33" s="8"/>
      <c r="I33" s="11" t="str">
        <f t="shared" si="4"/>
        <v/>
      </c>
      <c r="J33" s="8"/>
      <c r="K33" s="11" t="str">
        <f t="shared" si="5"/>
        <v/>
      </c>
    </row>
    <row r="35" spans="2:11" x14ac:dyDescent="0.3">
      <c r="B35" s="24" t="s">
        <v>90</v>
      </c>
      <c r="C35" s="24"/>
      <c r="D35" s="4" t="s">
        <v>95</v>
      </c>
      <c r="E35" s="4" t="s">
        <v>96</v>
      </c>
      <c r="F35" s="4" t="s">
        <v>98</v>
      </c>
      <c r="G35" s="4" t="s">
        <v>97</v>
      </c>
    </row>
    <row r="36" spans="2:11" x14ac:dyDescent="0.3">
      <c r="B36" s="20"/>
      <c r="C36" s="20"/>
      <c r="D36" s="2" t="str">
        <f>IF(B36&lt;&gt;"",VLOOKUP(B36,Références!O20:P22,2,FALSE),"")</f>
        <v/>
      </c>
      <c r="E36" s="8"/>
      <c r="F36" s="2" t="str">
        <f>IF(D36&lt;&gt;"",IF(D36="Offert",0,D36*E36),"")</f>
        <v/>
      </c>
      <c r="G36" s="2" t="str">
        <f>IF(F36&lt;&gt;"",F36*1.21,"")</f>
        <v/>
      </c>
    </row>
    <row r="37" spans="2:11" x14ac:dyDescent="0.3">
      <c r="B37" s="20"/>
      <c r="C37" s="20"/>
      <c r="D37" s="2" t="str">
        <f>IF(B37&lt;&gt;"",VLOOKUP(B37,Références!O21:P23,2,FALSE),"")</f>
        <v/>
      </c>
      <c r="E37" s="8"/>
      <c r="F37" s="2" t="str">
        <f t="shared" ref="F37:F38" si="6">IF(D37&lt;&gt;"",IF(D37="Offert",0,D37*E37),"")</f>
        <v/>
      </c>
      <c r="G37" s="2" t="str">
        <f t="shared" ref="G37:G38" si="7">IF(F37&lt;&gt;"",F37*1.21,"")</f>
        <v/>
      </c>
    </row>
    <row r="38" spans="2:11" x14ac:dyDescent="0.3">
      <c r="B38" s="20"/>
      <c r="C38" s="20"/>
      <c r="D38" s="2" t="str">
        <f>IF(B38&lt;&gt;"",VLOOKUP(B38,Références!O22:P24,2,FALSE),"")</f>
        <v/>
      </c>
      <c r="E38" s="8"/>
      <c r="F38" s="2" t="str">
        <f t="shared" si="6"/>
        <v/>
      </c>
      <c r="G38" s="2" t="str">
        <f t="shared" si="7"/>
        <v/>
      </c>
    </row>
    <row r="39" spans="2:11" x14ac:dyDescent="0.3">
      <c r="B39" s="24" t="s">
        <v>99</v>
      </c>
      <c r="C39" s="24"/>
      <c r="D39" s="4"/>
      <c r="E39" s="4"/>
      <c r="F39" s="4">
        <f>SUM(F36:F38)</f>
        <v>0</v>
      </c>
      <c r="G39" s="4">
        <f>SUM(G36:G38)</f>
        <v>0</v>
      </c>
    </row>
    <row r="41" spans="2:11" x14ac:dyDescent="0.3">
      <c r="G41" s="1" t="s">
        <v>51</v>
      </c>
      <c r="H41" s="2">
        <f>SUM(H8:H22,H28:H33,F39)</f>
        <v>0</v>
      </c>
    </row>
    <row r="42" spans="2:11" x14ac:dyDescent="0.3">
      <c r="G42" s="6" t="s">
        <v>32</v>
      </c>
      <c r="H42" s="25">
        <f>ROUNDUP(H41*1.21,2)</f>
        <v>0</v>
      </c>
    </row>
    <row r="43" spans="2:11" x14ac:dyDescent="0.3">
      <c r="H43" s="14"/>
    </row>
    <row r="44" spans="2:11" hidden="1" x14ac:dyDescent="0.3">
      <c r="E44" s="19" t="s">
        <v>33</v>
      </c>
      <c r="F44" s="19"/>
      <c r="G44" s="19"/>
      <c r="H44" s="4">
        <f>ROUNDUP(H42*0.8,2)</f>
        <v>0</v>
      </c>
    </row>
    <row r="45" spans="2:11" x14ac:dyDescent="0.3">
      <c r="E45" s="19" t="s">
        <v>54</v>
      </c>
      <c r="F45" s="19"/>
      <c r="G45" s="19"/>
      <c r="H45" s="26">
        <f>ROUNDUP(SUM(I8:I22,I28:I33,G39),2)</f>
        <v>0</v>
      </c>
    </row>
  </sheetData>
  <sheetProtection algorithmName="SHA-512" hashValue="IZe+g/W0PQfny2ovnBAIgBmHHXrjksRjEOKsRwXEb0rBqnQ1/GTa1JFBy4yzVqn9xwC1E2xlCeTolHzuYxy/eA==" saltValue="FXzjlGI95aDe14ioScOCjQ==" spinCount="100000" sheet="1"/>
  <mergeCells count="11">
    <mergeCell ref="B35:C35"/>
    <mergeCell ref="B36:C36"/>
    <mergeCell ref="B37:C37"/>
    <mergeCell ref="B38:C38"/>
    <mergeCell ref="B39:C39"/>
    <mergeCell ref="E44:G44"/>
    <mergeCell ref="E45:G45"/>
    <mergeCell ref="D3:F3"/>
    <mergeCell ref="D4:E4"/>
    <mergeCell ref="G3:H3"/>
    <mergeCell ref="G4:I4"/>
  </mergeCells>
  <conditionalFormatting sqref="B7">
    <cfRule type="expression" dxfId="9" priority="8">
      <formula>$G7="Ce couple référence -Modèle n'existe pas!!!"</formula>
    </cfRule>
  </conditionalFormatting>
  <conditionalFormatting sqref="C7:D22">
    <cfRule type="expression" dxfId="8" priority="17">
      <formula>$G7="Ce couple référence -Modèle n'existe pas!!!"</formula>
    </cfRule>
  </conditionalFormatting>
  <conditionalFormatting sqref="C2:F3 C4:E4">
    <cfRule type="containsBlanks" dxfId="7" priority="13">
      <formula>LEN(TRIM(C2))=0</formula>
    </cfRule>
  </conditionalFormatting>
  <conditionalFormatting sqref="D28:D33">
    <cfRule type="expression" dxfId="6" priority="1">
      <formula>$G28="Ce couple référence -Modèle n'existe pas!!!"</formula>
    </cfRule>
  </conditionalFormatting>
  <conditionalFormatting sqref="E7:E22">
    <cfRule type="expression" dxfId="5" priority="14">
      <formula>AND(D7&lt;&gt;"",E7="")</formula>
    </cfRule>
  </conditionalFormatting>
  <conditionalFormatting sqref="E28:E33">
    <cfRule type="expression" dxfId="4" priority="2">
      <formula>AND(D28&lt;&gt;"",E28="")</formula>
    </cfRule>
  </conditionalFormatting>
  <conditionalFormatting sqref="K8:K22">
    <cfRule type="containsBlanks" priority="9">
      <formula>LEN(TRIM(K8))=0</formula>
    </cfRule>
    <cfRule type="cellIs" dxfId="3" priority="11" operator="equal">
      <formula>"OK"</formula>
    </cfRule>
    <cfRule type="cellIs" dxfId="2" priority="12" operator="greaterThan">
      <formula>"a"</formula>
    </cfRule>
  </conditionalFormatting>
  <conditionalFormatting sqref="K28:K33">
    <cfRule type="containsBlanks" priority="3">
      <formula>LEN(TRIM(K28))=0</formula>
    </cfRule>
    <cfRule type="cellIs" dxfId="1" priority="4" operator="equal">
      <formula>"OK"</formula>
    </cfRule>
    <cfRule type="cellIs" dxfId="0" priority="5" operator="greaterThan">
      <formula>"a"</formula>
    </cfRule>
  </conditionalFormatting>
  <dataValidations count="1">
    <dataValidation type="list" allowBlank="1" showInputMessage="1" showErrorMessage="1" errorTitle="Attention" error="La taille selectionnée n'existe pas pour la modèle choisi." promptTitle="Taille" prompt="Choisissez la taille dans la liste ci-dessous :" sqref="E28:E33 E7:E22" xr:uid="{3BDF382D-EC9E-4421-9C77-3F0115EF4AEE}">
      <formula1>INDIRECT(D7)</formula1>
    </dataValidation>
  </dataValidations>
  <hyperlinks>
    <hyperlink ref="J24" r:id="rId1" display="https://katalog.erima.de/erima-catalogue-2023-belgium-francais/67417386" xr:uid="{E63484DA-BCA7-4508-90B6-6BE741C788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C6FC8B9-EE50-4BA3-B15A-96F52B678F32}">
          <x14:formula1>
            <xm:f>Références!$D$2:$D$4</xm:f>
          </x14:formula1>
          <xm:sqref>D28:D33</xm:sqref>
        </x14:dataValidation>
        <x14:dataValidation type="list" allowBlank="1" showInputMessage="1" showErrorMessage="1" xr:uid="{30F674CD-CED3-4C60-9115-4F57B6701527}">
          <x14:formula1>
            <xm:f>Références!$K$12:$K$34</xm:f>
          </x14:formula1>
          <xm:sqref>C7:C22</xm:sqref>
        </x14:dataValidation>
        <x14:dataValidation type="list" allowBlank="1" showInputMessage="1" showErrorMessage="1" xr:uid="{BB57A6B9-6D84-47D2-B11D-45150BC7BA6E}">
          <x14:formula1>
            <xm:f>Références!$K$2:$K$5</xm:f>
          </x14:formula1>
          <xm:sqref>D7:D22</xm:sqref>
        </x14:dataValidation>
        <x14:dataValidation type="list" allowBlank="1" showInputMessage="1" showErrorMessage="1" xr:uid="{E14EFC8D-E203-4AAA-A0D2-3EAC4144ED68}">
          <x14:formula1>
            <xm:f>Références!$O$20:$O$23</xm:f>
          </x14:formula1>
          <xm:sqref>B36:C36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35</vt:i4>
      </vt:variant>
    </vt:vector>
  </HeadingPairs>
  <TitlesOfParts>
    <vt:vector size="37" baseType="lpstr">
      <vt:lpstr>Références</vt:lpstr>
      <vt:lpstr>Bulletin de commande</vt:lpstr>
      <vt:lpstr>_1012309</vt:lpstr>
      <vt:lpstr>_1012318</vt:lpstr>
      <vt:lpstr>_1032309</vt:lpstr>
      <vt:lpstr>_1032318</vt:lpstr>
      <vt:lpstr>_1082301</vt:lpstr>
      <vt:lpstr>_1082318</vt:lpstr>
      <vt:lpstr>_1082327</vt:lpstr>
      <vt:lpstr>_1102305</vt:lpstr>
      <vt:lpstr>_1102310</vt:lpstr>
      <vt:lpstr>_1112309</vt:lpstr>
      <vt:lpstr>_1112318</vt:lpstr>
      <vt:lpstr>_1152301</vt:lpstr>
      <vt:lpstr>_2181913</vt:lpstr>
      <vt:lpstr>_2181924</vt:lpstr>
      <vt:lpstr>_3132201</vt:lpstr>
      <vt:lpstr>_3132208</vt:lpstr>
      <vt:lpstr>_315011</vt:lpstr>
      <vt:lpstr>_615561</vt:lpstr>
      <vt:lpstr>_6282101</vt:lpstr>
      <vt:lpstr>_6282102</vt:lpstr>
      <vt:lpstr>_7242004</vt:lpstr>
      <vt:lpstr>_7242007</vt:lpstr>
      <vt:lpstr>_7401904</vt:lpstr>
      <vt:lpstr>Dames</vt:lpstr>
      <vt:lpstr>Enfants</vt:lpstr>
      <vt:lpstr>Flocage</vt:lpstr>
      <vt:lpstr>Hommes</vt:lpstr>
      <vt:lpstr>L_</vt:lpstr>
      <vt:lpstr>M</vt:lpstr>
      <vt:lpstr>Mixte</vt:lpstr>
      <vt:lpstr>S</vt:lpstr>
      <vt:lpstr>Tailles</vt:lpstr>
      <vt:lpstr>XL</vt:lpstr>
      <vt:lpstr>XXL</vt:lpstr>
      <vt:lpstr>XXXL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Becquevort</dc:creator>
  <cp:lastModifiedBy>Christophe Becquevort</cp:lastModifiedBy>
  <dcterms:created xsi:type="dcterms:W3CDTF">2023-11-20T13:29:06Z</dcterms:created>
  <dcterms:modified xsi:type="dcterms:W3CDTF">2023-12-03T13:43:50Z</dcterms:modified>
</cp:coreProperties>
</file>